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ipgliving-my.sharepoint.com/personal/jdabbs-ball_ipgliving_com/Documents/SYNC/Desktop/"/>
    </mc:Choice>
  </mc:AlternateContent>
  <xr:revisionPtr revIDLastSave="9" documentId="8_{4BA3CA7D-AB41-426A-9C99-E883DFFE2636}" xr6:coauthVersionLast="47" xr6:coauthVersionMax="47" xr10:uidLastSave="{F0ABC581-1E3B-428F-A3B9-AE3DC2298BFE}"/>
  <bookViews>
    <workbookView xWindow="-57720" yWindow="-120" windowWidth="29040" windowHeight="15720" tabRatio="797" activeTab="4" xr2:uid="{A6EB99E3-7EA1-4D8B-A920-5A8800B25641}"/>
  </bookViews>
  <sheets>
    <sheet name="Data" sheetId="1" r:id="rId1"/>
    <sheet name="Lists" sheetId="4" r:id="rId2"/>
    <sheet name="Supervisors" sheetId="3" r:id="rId3"/>
    <sheet name="Prop Data for Print" sheetId="9" r:id="rId4"/>
    <sheet name="Print by RM" sheetId="25" r:id="rId5"/>
    <sheet name="Counts" sheetId="19" r:id="rId6"/>
    <sheet name="VP Summary" sheetId="17" r:id="rId7"/>
    <sheet name="RM Summary" sheetId="23" r:id="rId8"/>
    <sheet name="PM Summary" sheetId="24" r:id="rId9"/>
    <sheet name="Notes &amp; Hints" sheetId="13" state="hidden" r:id="rId10"/>
    <sheet name="How To" sheetId="14" state="hidden" r:id="rId11"/>
  </sheets>
  <definedNames>
    <definedName name="_xlnm._FilterDatabase" localSheetId="0" hidden="1">Data!$A$2:$AH$150</definedName>
    <definedName name="_xlnm._FilterDatabase" localSheetId="1" hidden="1">Lists!$A$1:$A$4</definedName>
    <definedName name="_xlnm._FilterDatabase" localSheetId="8" hidden="1">'PM Summary'!$L$1:$L$62</definedName>
    <definedName name="_xlnm._FilterDatabase" localSheetId="7" hidden="1">'RM Summary'!$L$1:$L$228</definedName>
    <definedName name="_xlnm._FilterDatabase" localSheetId="2" hidden="1">Supervisors!$A$2:$J$2</definedName>
    <definedName name="_xlnm._FilterDatabase" localSheetId="6" hidden="1">'VP Summary'!$L$1:$L$77</definedName>
    <definedName name="_xlnm.Print_Area" localSheetId="5">Counts!$A$1:$M$34</definedName>
    <definedName name="_xlnm.Print_Area" localSheetId="8">'PM Summary'!$A:$J</definedName>
    <definedName name="_xlnm.Print_Area" localSheetId="7">'RM Summary'!$A:$J</definedName>
    <definedName name="_xlnm.Print_Area" localSheetId="6">'VP Summary'!$A$1:$J$77</definedName>
    <definedName name="_xlnm.Print_Titles" localSheetId="4">'Print by RM'!$2:$2</definedName>
    <definedName name="_xlnm.Print_Titles" localSheetId="7">'RM Summary'!$2:$2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2" i="3" l="1"/>
  <c r="G12" i="3"/>
  <c r="F12" i="3"/>
  <c r="I13" i="3"/>
  <c r="G13" i="3"/>
  <c r="F13" i="3"/>
  <c r="H13" i="3" l="1"/>
  <c r="J13" i="3" s="1"/>
  <c r="A155" i="25" s="1"/>
  <c r="H12" i="3"/>
  <c r="J12" i="3" s="1"/>
  <c r="A151" i="25" s="1"/>
  <c r="A153" i="9" l="1"/>
  <c r="B153" i="9"/>
  <c r="C153" i="9"/>
  <c r="A176" i="25" s="1"/>
  <c r="D153" i="9"/>
  <c r="B176" i="25" s="1"/>
  <c r="E153" i="9"/>
  <c r="C176" i="25" s="1"/>
  <c r="F153" i="9"/>
  <c r="D176" i="25" s="1"/>
  <c r="G153" i="9"/>
  <c r="E176" i="25" s="1"/>
  <c r="H153" i="9"/>
  <c r="F176" i="25" s="1"/>
  <c r="I153" i="9"/>
  <c r="G176" i="25" s="1"/>
  <c r="J153" i="9"/>
  <c r="H176" i="25" s="1"/>
  <c r="K153" i="9"/>
  <c r="I176" i="25" s="1"/>
  <c r="L153" i="9"/>
  <c r="J176" i="25" s="1"/>
  <c r="M153" i="9"/>
  <c r="K176" i="25" s="1"/>
  <c r="A3" i="9" l="1"/>
  <c r="B3" i="9"/>
  <c r="C3" i="9"/>
  <c r="D3" i="9"/>
  <c r="E3" i="9"/>
  <c r="F3" i="9"/>
  <c r="G3" i="9"/>
  <c r="H3" i="9"/>
  <c r="I3" i="9"/>
  <c r="J3" i="9"/>
  <c r="K3" i="9"/>
  <c r="L3" i="9"/>
  <c r="M3" i="9"/>
  <c r="A4" i="9"/>
  <c r="B4" i="9"/>
  <c r="C4" i="9"/>
  <c r="D4" i="9"/>
  <c r="E4" i="9"/>
  <c r="F4" i="9"/>
  <c r="G4" i="9"/>
  <c r="H4" i="9"/>
  <c r="I4" i="9"/>
  <c r="J4" i="9"/>
  <c r="K4" i="9"/>
  <c r="L4" i="9"/>
  <c r="M4" i="9"/>
  <c r="A5" i="9"/>
  <c r="B5" i="9"/>
  <c r="C5" i="9"/>
  <c r="D5" i="9"/>
  <c r="E5" i="9"/>
  <c r="F5" i="9"/>
  <c r="G5" i="9"/>
  <c r="H5" i="9"/>
  <c r="I5" i="9"/>
  <c r="J5" i="9"/>
  <c r="K5" i="9"/>
  <c r="L5" i="9"/>
  <c r="M5" i="9"/>
  <c r="A6" i="9"/>
  <c r="B6" i="9"/>
  <c r="C6" i="9"/>
  <c r="D6" i="9"/>
  <c r="E6" i="9"/>
  <c r="F6" i="9"/>
  <c r="G6" i="9"/>
  <c r="H6" i="9"/>
  <c r="I6" i="9"/>
  <c r="J6" i="9"/>
  <c r="K6" i="9"/>
  <c r="L6" i="9"/>
  <c r="M6" i="9"/>
  <c r="A7" i="9"/>
  <c r="B7" i="9"/>
  <c r="C7" i="9"/>
  <c r="D7" i="9"/>
  <c r="E7" i="9"/>
  <c r="F7" i="9"/>
  <c r="G7" i="9"/>
  <c r="H7" i="9"/>
  <c r="I7" i="9"/>
  <c r="J7" i="9"/>
  <c r="K7" i="9"/>
  <c r="L7" i="9"/>
  <c r="M7" i="9"/>
  <c r="A8" i="9"/>
  <c r="B8" i="9"/>
  <c r="C8" i="9"/>
  <c r="D8" i="9"/>
  <c r="E8" i="9"/>
  <c r="F8" i="9"/>
  <c r="G8" i="9"/>
  <c r="H8" i="9"/>
  <c r="I8" i="9"/>
  <c r="J8" i="9"/>
  <c r="K8" i="9"/>
  <c r="L8" i="9"/>
  <c r="M8" i="9"/>
  <c r="A9" i="9"/>
  <c r="B9" i="9"/>
  <c r="C9" i="9"/>
  <c r="D9" i="9"/>
  <c r="E9" i="9"/>
  <c r="F9" i="9"/>
  <c r="G9" i="9"/>
  <c r="H9" i="9"/>
  <c r="I9" i="9"/>
  <c r="J9" i="9"/>
  <c r="K9" i="9"/>
  <c r="L9" i="9"/>
  <c r="M9" i="9"/>
  <c r="A10" i="9"/>
  <c r="B10" i="9"/>
  <c r="C10" i="9"/>
  <c r="D10" i="9"/>
  <c r="E10" i="9"/>
  <c r="F10" i="9"/>
  <c r="G10" i="9"/>
  <c r="H10" i="9"/>
  <c r="I10" i="9"/>
  <c r="J10" i="9"/>
  <c r="K10" i="9"/>
  <c r="L10" i="9"/>
  <c r="M10" i="9"/>
  <c r="A11" i="9"/>
  <c r="B11" i="9"/>
  <c r="C11" i="9"/>
  <c r="D11" i="9"/>
  <c r="E11" i="9"/>
  <c r="F11" i="9"/>
  <c r="G11" i="9"/>
  <c r="H11" i="9"/>
  <c r="I11" i="9"/>
  <c r="J11" i="9"/>
  <c r="K11" i="9"/>
  <c r="L11" i="9"/>
  <c r="M11" i="9"/>
  <c r="A12" i="9"/>
  <c r="B12" i="9"/>
  <c r="C12" i="9"/>
  <c r="D12" i="9"/>
  <c r="E12" i="9"/>
  <c r="F12" i="9"/>
  <c r="G12" i="9"/>
  <c r="H12" i="9"/>
  <c r="I12" i="9"/>
  <c r="J12" i="9"/>
  <c r="K12" i="9"/>
  <c r="L12" i="9"/>
  <c r="M12" i="9"/>
  <c r="A13" i="9"/>
  <c r="B13" i="9"/>
  <c r="C13" i="9"/>
  <c r="D13" i="9"/>
  <c r="E13" i="9"/>
  <c r="F13" i="9"/>
  <c r="G13" i="9"/>
  <c r="H13" i="9"/>
  <c r="I13" i="9"/>
  <c r="J13" i="9"/>
  <c r="K13" i="9"/>
  <c r="L13" i="9"/>
  <c r="M13" i="9"/>
  <c r="A14" i="9"/>
  <c r="B14" i="9"/>
  <c r="C14" i="9"/>
  <c r="D14" i="9"/>
  <c r="E14" i="9"/>
  <c r="F14" i="9"/>
  <c r="G14" i="9"/>
  <c r="H14" i="9"/>
  <c r="I14" i="9"/>
  <c r="J14" i="9"/>
  <c r="K14" i="9"/>
  <c r="L14" i="9"/>
  <c r="M14" i="9"/>
  <c r="A15" i="9"/>
  <c r="B15" i="9"/>
  <c r="C15" i="9"/>
  <c r="D15" i="9"/>
  <c r="E15" i="9"/>
  <c r="F15" i="9"/>
  <c r="G15" i="9"/>
  <c r="H15" i="9"/>
  <c r="I15" i="9"/>
  <c r="J15" i="9"/>
  <c r="K15" i="9"/>
  <c r="L15" i="9"/>
  <c r="M15" i="9"/>
  <c r="A16" i="9"/>
  <c r="B16" i="9"/>
  <c r="C16" i="9"/>
  <c r="D16" i="9"/>
  <c r="E16" i="9"/>
  <c r="F16" i="9"/>
  <c r="G16" i="9"/>
  <c r="H16" i="9"/>
  <c r="I16" i="9"/>
  <c r="J16" i="9"/>
  <c r="K16" i="9"/>
  <c r="L16" i="9"/>
  <c r="M16" i="9"/>
  <c r="A17" i="9"/>
  <c r="B17" i="9"/>
  <c r="C17" i="9"/>
  <c r="D17" i="9"/>
  <c r="E17" i="9"/>
  <c r="F17" i="9"/>
  <c r="G17" i="9"/>
  <c r="H17" i="9"/>
  <c r="I17" i="9"/>
  <c r="J17" i="9"/>
  <c r="K17" i="9"/>
  <c r="L17" i="9"/>
  <c r="M17" i="9"/>
  <c r="A18" i="9"/>
  <c r="B18" i="9"/>
  <c r="C18" i="9"/>
  <c r="D18" i="9"/>
  <c r="E18" i="9"/>
  <c r="F18" i="9"/>
  <c r="G18" i="9"/>
  <c r="H18" i="9"/>
  <c r="I18" i="9"/>
  <c r="J18" i="9"/>
  <c r="K18" i="9"/>
  <c r="L18" i="9"/>
  <c r="M18" i="9"/>
  <c r="A19" i="9"/>
  <c r="B19" i="9"/>
  <c r="C19" i="9"/>
  <c r="D19" i="9"/>
  <c r="E19" i="9"/>
  <c r="F19" i="9"/>
  <c r="G19" i="9"/>
  <c r="H19" i="9"/>
  <c r="I19" i="9"/>
  <c r="J19" i="9"/>
  <c r="K19" i="9"/>
  <c r="L19" i="9"/>
  <c r="M19" i="9"/>
  <c r="A20" i="9"/>
  <c r="B20" i="9"/>
  <c r="C20" i="9"/>
  <c r="D20" i="9"/>
  <c r="E20" i="9"/>
  <c r="F20" i="9"/>
  <c r="G20" i="9"/>
  <c r="H20" i="9"/>
  <c r="I20" i="9"/>
  <c r="J20" i="9"/>
  <c r="K20" i="9"/>
  <c r="L20" i="9"/>
  <c r="M20" i="9"/>
  <c r="A21" i="9"/>
  <c r="B21" i="9"/>
  <c r="C21" i="9"/>
  <c r="D21" i="9"/>
  <c r="E21" i="9"/>
  <c r="F21" i="9"/>
  <c r="G21" i="9"/>
  <c r="H21" i="9"/>
  <c r="I21" i="9"/>
  <c r="J21" i="9"/>
  <c r="K21" i="9"/>
  <c r="L21" i="9"/>
  <c r="M21" i="9"/>
  <c r="A22" i="9"/>
  <c r="B22" i="9"/>
  <c r="C22" i="9"/>
  <c r="D22" i="9"/>
  <c r="E22" i="9"/>
  <c r="F22" i="9"/>
  <c r="G22" i="9"/>
  <c r="H22" i="9"/>
  <c r="I22" i="9"/>
  <c r="J22" i="9"/>
  <c r="K22" i="9"/>
  <c r="L22" i="9"/>
  <c r="M22" i="9"/>
  <c r="A23" i="9"/>
  <c r="B23" i="9"/>
  <c r="C23" i="9"/>
  <c r="D23" i="9"/>
  <c r="E23" i="9"/>
  <c r="F23" i="9"/>
  <c r="G23" i="9"/>
  <c r="H23" i="9"/>
  <c r="I23" i="9"/>
  <c r="J23" i="9"/>
  <c r="K23" i="9"/>
  <c r="L23" i="9"/>
  <c r="M23" i="9"/>
  <c r="A24" i="9"/>
  <c r="B24" i="9"/>
  <c r="C24" i="9"/>
  <c r="D24" i="9"/>
  <c r="E24" i="9"/>
  <c r="F24" i="9"/>
  <c r="G24" i="9"/>
  <c r="H24" i="9"/>
  <c r="I24" i="9"/>
  <c r="J24" i="9"/>
  <c r="K24" i="9"/>
  <c r="L24" i="9"/>
  <c r="M24" i="9"/>
  <c r="A25" i="9"/>
  <c r="B25" i="9"/>
  <c r="C25" i="9"/>
  <c r="D25" i="9"/>
  <c r="E25" i="9"/>
  <c r="F25" i="9"/>
  <c r="G25" i="9"/>
  <c r="H25" i="9"/>
  <c r="I25" i="9"/>
  <c r="J25" i="9"/>
  <c r="K25" i="9"/>
  <c r="L25" i="9"/>
  <c r="M25" i="9"/>
  <c r="A26" i="9"/>
  <c r="B26" i="9"/>
  <c r="C26" i="9"/>
  <c r="D26" i="9"/>
  <c r="E26" i="9"/>
  <c r="F26" i="9"/>
  <c r="G26" i="9"/>
  <c r="H26" i="9"/>
  <c r="I26" i="9"/>
  <c r="J26" i="9"/>
  <c r="K26" i="9"/>
  <c r="L26" i="9"/>
  <c r="M26" i="9"/>
  <c r="A27" i="9"/>
  <c r="B27" i="9"/>
  <c r="C27" i="9"/>
  <c r="D27" i="9"/>
  <c r="E27" i="9"/>
  <c r="F27" i="9"/>
  <c r="G27" i="9"/>
  <c r="H27" i="9"/>
  <c r="I27" i="9"/>
  <c r="J27" i="9"/>
  <c r="K27" i="9"/>
  <c r="L27" i="9"/>
  <c r="M27" i="9"/>
  <c r="A28" i="9"/>
  <c r="B28" i="9"/>
  <c r="C28" i="9"/>
  <c r="D28" i="9"/>
  <c r="E28" i="9"/>
  <c r="F28" i="9"/>
  <c r="G28" i="9"/>
  <c r="H28" i="9"/>
  <c r="I28" i="9"/>
  <c r="J28" i="9"/>
  <c r="K28" i="9"/>
  <c r="L28" i="9"/>
  <c r="M28" i="9"/>
  <c r="A29" i="9"/>
  <c r="B29" i="9"/>
  <c r="C29" i="9"/>
  <c r="D29" i="9"/>
  <c r="E29" i="9"/>
  <c r="F29" i="9"/>
  <c r="G29" i="9"/>
  <c r="H29" i="9"/>
  <c r="I29" i="9"/>
  <c r="J29" i="9"/>
  <c r="K29" i="9"/>
  <c r="L29" i="9"/>
  <c r="M29" i="9"/>
  <c r="A30" i="9"/>
  <c r="B30" i="9"/>
  <c r="C30" i="9"/>
  <c r="D30" i="9"/>
  <c r="E30" i="9"/>
  <c r="F30" i="9"/>
  <c r="G30" i="9"/>
  <c r="H30" i="9"/>
  <c r="I30" i="9"/>
  <c r="J30" i="9"/>
  <c r="K30" i="9"/>
  <c r="L30" i="9"/>
  <c r="M30" i="9"/>
  <c r="A31" i="9"/>
  <c r="B31" i="9"/>
  <c r="C31" i="9"/>
  <c r="D31" i="9"/>
  <c r="E31" i="9"/>
  <c r="F31" i="9"/>
  <c r="G31" i="9"/>
  <c r="H31" i="9"/>
  <c r="I31" i="9"/>
  <c r="J31" i="9"/>
  <c r="K31" i="9"/>
  <c r="L31" i="9"/>
  <c r="M31" i="9"/>
  <c r="A32" i="9"/>
  <c r="B32" i="9"/>
  <c r="C32" i="9"/>
  <c r="D32" i="9"/>
  <c r="E32" i="9"/>
  <c r="F32" i="9"/>
  <c r="G32" i="9"/>
  <c r="H32" i="9"/>
  <c r="I32" i="9"/>
  <c r="J32" i="9"/>
  <c r="K32" i="9"/>
  <c r="L32" i="9"/>
  <c r="M32" i="9"/>
  <c r="A33" i="9"/>
  <c r="B33" i="9"/>
  <c r="C33" i="9"/>
  <c r="D33" i="9"/>
  <c r="E33" i="9"/>
  <c r="F33" i="9"/>
  <c r="G33" i="9"/>
  <c r="H33" i="9"/>
  <c r="I33" i="9"/>
  <c r="J33" i="9"/>
  <c r="K33" i="9"/>
  <c r="L33" i="9"/>
  <c r="M33" i="9"/>
  <c r="A34" i="9"/>
  <c r="B34" i="9"/>
  <c r="C34" i="9"/>
  <c r="D34" i="9"/>
  <c r="E34" i="9"/>
  <c r="F34" i="9"/>
  <c r="G34" i="9"/>
  <c r="H34" i="9"/>
  <c r="I34" i="9"/>
  <c r="J34" i="9"/>
  <c r="K34" i="9"/>
  <c r="L34" i="9"/>
  <c r="M34" i="9"/>
  <c r="A35" i="9"/>
  <c r="B35" i="9"/>
  <c r="C35" i="9"/>
  <c r="D35" i="9"/>
  <c r="E35" i="9"/>
  <c r="F35" i="9"/>
  <c r="G35" i="9"/>
  <c r="H35" i="9"/>
  <c r="I35" i="9"/>
  <c r="J35" i="9"/>
  <c r="K35" i="9"/>
  <c r="L35" i="9"/>
  <c r="M35" i="9"/>
  <c r="A36" i="9"/>
  <c r="B36" i="9"/>
  <c r="C36" i="9"/>
  <c r="D36" i="9"/>
  <c r="E36" i="9"/>
  <c r="F36" i="9"/>
  <c r="G36" i="9"/>
  <c r="H36" i="9"/>
  <c r="I36" i="9"/>
  <c r="J36" i="9"/>
  <c r="K36" i="9"/>
  <c r="L36" i="9"/>
  <c r="M36" i="9"/>
  <c r="A37" i="9"/>
  <c r="B37" i="9"/>
  <c r="C37" i="9"/>
  <c r="D37" i="9"/>
  <c r="E37" i="9"/>
  <c r="F37" i="9"/>
  <c r="G37" i="9"/>
  <c r="H37" i="9"/>
  <c r="I37" i="9"/>
  <c r="J37" i="9"/>
  <c r="K37" i="9"/>
  <c r="L37" i="9"/>
  <c r="M37" i="9"/>
  <c r="A38" i="9"/>
  <c r="B38" i="9"/>
  <c r="C38" i="9"/>
  <c r="D38" i="9"/>
  <c r="E38" i="9"/>
  <c r="F38" i="9"/>
  <c r="G38" i="9"/>
  <c r="H38" i="9"/>
  <c r="I38" i="9"/>
  <c r="J38" i="9"/>
  <c r="K38" i="9"/>
  <c r="L38" i="9"/>
  <c r="M38" i="9"/>
  <c r="A39" i="9"/>
  <c r="B39" i="9"/>
  <c r="C39" i="9"/>
  <c r="D39" i="9"/>
  <c r="E39" i="9"/>
  <c r="F39" i="9"/>
  <c r="G39" i="9"/>
  <c r="H39" i="9"/>
  <c r="I39" i="9"/>
  <c r="J39" i="9"/>
  <c r="K39" i="9"/>
  <c r="L39" i="9"/>
  <c r="M39" i="9"/>
  <c r="A40" i="9"/>
  <c r="B40" i="9"/>
  <c r="C40" i="9"/>
  <c r="D40" i="9"/>
  <c r="E40" i="9"/>
  <c r="F40" i="9"/>
  <c r="G40" i="9"/>
  <c r="H40" i="9"/>
  <c r="I40" i="9"/>
  <c r="J40" i="9"/>
  <c r="K40" i="9"/>
  <c r="L40" i="9"/>
  <c r="M40" i="9"/>
  <c r="A41" i="9"/>
  <c r="B41" i="9"/>
  <c r="C41" i="9"/>
  <c r="D41" i="9"/>
  <c r="E41" i="9"/>
  <c r="F41" i="9"/>
  <c r="G41" i="9"/>
  <c r="H41" i="9"/>
  <c r="I41" i="9"/>
  <c r="J41" i="9"/>
  <c r="K41" i="9"/>
  <c r="L41" i="9"/>
  <c r="M41" i="9"/>
  <c r="A42" i="9"/>
  <c r="B42" i="9"/>
  <c r="C42" i="9"/>
  <c r="D42" i="9"/>
  <c r="E42" i="9"/>
  <c r="F42" i="9"/>
  <c r="G42" i="9"/>
  <c r="H42" i="9"/>
  <c r="I42" i="9"/>
  <c r="J42" i="9"/>
  <c r="K42" i="9"/>
  <c r="L42" i="9"/>
  <c r="M42" i="9"/>
  <c r="A43" i="9"/>
  <c r="B43" i="9"/>
  <c r="C43" i="9"/>
  <c r="D43" i="9"/>
  <c r="E43" i="9"/>
  <c r="F43" i="9"/>
  <c r="G43" i="9"/>
  <c r="H43" i="9"/>
  <c r="I43" i="9"/>
  <c r="J43" i="9"/>
  <c r="K43" i="9"/>
  <c r="L43" i="9"/>
  <c r="M43" i="9"/>
  <c r="A44" i="9"/>
  <c r="B44" i="9"/>
  <c r="C44" i="9"/>
  <c r="D44" i="9"/>
  <c r="E44" i="9"/>
  <c r="F44" i="9"/>
  <c r="G44" i="9"/>
  <c r="H44" i="9"/>
  <c r="I44" i="9"/>
  <c r="J44" i="9"/>
  <c r="K44" i="9"/>
  <c r="L44" i="9"/>
  <c r="M44" i="9"/>
  <c r="A45" i="9"/>
  <c r="B45" i="9"/>
  <c r="C45" i="9"/>
  <c r="D45" i="9"/>
  <c r="E45" i="9"/>
  <c r="F45" i="9"/>
  <c r="G45" i="9"/>
  <c r="H45" i="9"/>
  <c r="I45" i="9"/>
  <c r="J45" i="9"/>
  <c r="K45" i="9"/>
  <c r="L45" i="9"/>
  <c r="M45" i="9"/>
  <c r="A46" i="9"/>
  <c r="B46" i="9"/>
  <c r="C46" i="9"/>
  <c r="D46" i="9"/>
  <c r="E46" i="9"/>
  <c r="F46" i="9"/>
  <c r="G46" i="9"/>
  <c r="H46" i="9"/>
  <c r="I46" i="9"/>
  <c r="J46" i="9"/>
  <c r="K46" i="9"/>
  <c r="L46" i="9"/>
  <c r="M46" i="9"/>
  <c r="A47" i="9"/>
  <c r="B47" i="9"/>
  <c r="C47" i="9"/>
  <c r="D47" i="9"/>
  <c r="E47" i="9"/>
  <c r="F47" i="9"/>
  <c r="G47" i="9"/>
  <c r="H47" i="9"/>
  <c r="I47" i="9"/>
  <c r="J47" i="9"/>
  <c r="K47" i="9"/>
  <c r="L47" i="9"/>
  <c r="M47" i="9"/>
  <c r="A48" i="9"/>
  <c r="B48" i="9"/>
  <c r="C48" i="9"/>
  <c r="D48" i="9"/>
  <c r="E48" i="9"/>
  <c r="F48" i="9"/>
  <c r="G48" i="9"/>
  <c r="H48" i="9"/>
  <c r="I48" i="9"/>
  <c r="J48" i="9"/>
  <c r="K48" i="9"/>
  <c r="L48" i="9"/>
  <c r="M48" i="9"/>
  <c r="A49" i="9"/>
  <c r="B49" i="9"/>
  <c r="C49" i="9"/>
  <c r="D49" i="9"/>
  <c r="E49" i="9"/>
  <c r="F49" i="9"/>
  <c r="G49" i="9"/>
  <c r="H49" i="9"/>
  <c r="I49" i="9"/>
  <c r="J49" i="9"/>
  <c r="K49" i="9"/>
  <c r="L49" i="9"/>
  <c r="M49" i="9"/>
  <c r="A50" i="9"/>
  <c r="B50" i="9"/>
  <c r="C50" i="9"/>
  <c r="D50" i="9"/>
  <c r="E50" i="9"/>
  <c r="F50" i="9"/>
  <c r="G50" i="9"/>
  <c r="H50" i="9"/>
  <c r="I50" i="9"/>
  <c r="J50" i="9"/>
  <c r="K50" i="9"/>
  <c r="L50" i="9"/>
  <c r="M50" i="9"/>
  <c r="A51" i="9"/>
  <c r="B51" i="9"/>
  <c r="C51" i="9"/>
  <c r="D51" i="9"/>
  <c r="E51" i="9"/>
  <c r="F51" i="9"/>
  <c r="G51" i="9"/>
  <c r="H51" i="9"/>
  <c r="I51" i="9"/>
  <c r="J51" i="9"/>
  <c r="K51" i="9"/>
  <c r="L51" i="9"/>
  <c r="M51" i="9"/>
  <c r="A52" i="9"/>
  <c r="B52" i="9"/>
  <c r="C52" i="9"/>
  <c r="D52" i="9"/>
  <c r="E52" i="9"/>
  <c r="F52" i="9"/>
  <c r="G52" i="9"/>
  <c r="H52" i="9"/>
  <c r="I52" i="9"/>
  <c r="J52" i="9"/>
  <c r="K52" i="9"/>
  <c r="L52" i="9"/>
  <c r="M52" i="9"/>
  <c r="A53" i="9"/>
  <c r="B53" i="9"/>
  <c r="C53" i="9"/>
  <c r="D53" i="9"/>
  <c r="E53" i="9"/>
  <c r="F53" i="9"/>
  <c r="G53" i="9"/>
  <c r="H53" i="9"/>
  <c r="I53" i="9"/>
  <c r="J53" i="9"/>
  <c r="K53" i="9"/>
  <c r="L53" i="9"/>
  <c r="M53" i="9"/>
  <c r="A54" i="9"/>
  <c r="B54" i="9"/>
  <c r="C54" i="9"/>
  <c r="D54" i="9"/>
  <c r="E54" i="9"/>
  <c r="F54" i="9"/>
  <c r="G54" i="9"/>
  <c r="H54" i="9"/>
  <c r="I54" i="9"/>
  <c r="J54" i="9"/>
  <c r="K54" i="9"/>
  <c r="L54" i="9"/>
  <c r="M54" i="9"/>
  <c r="A55" i="9"/>
  <c r="B55" i="9"/>
  <c r="C55" i="9"/>
  <c r="D55" i="9"/>
  <c r="E55" i="9"/>
  <c r="F55" i="9"/>
  <c r="G55" i="9"/>
  <c r="H55" i="9"/>
  <c r="I55" i="9"/>
  <c r="J55" i="9"/>
  <c r="K55" i="9"/>
  <c r="L55" i="9"/>
  <c r="M55" i="9"/>
  <c r="A56" i="9"/>
  <c r="B56" i="9"/>
  <c r="C56" i="9"/>
  <c r="D56" i="9"/>
  <c r="E56" i="9"/>
  <c r="F56" i="9"/>
  <c r="G56" i="9"/>
  <c r="H56" i="9"/>
  <c r="I56" i="9"/>
  <c r="J56" i="9"/>
  <c r="K56" i="9"/>
  <c r="L56" i="9"/>
  <c r="M56" i="9"/>
  <c r="A57" i="9"/>
  <c r="B57" i="9"/>
  <c r="C57" i="9"/>
  <c r="D57" i="9"/>
  <c r="E57" i="9"/>
  <c r="F57" i="9"/>
  <c r="G57" i="9"/>
  <c r="H57" i="9"/>
  <c r="I57" i="9"/>
  <c r="J57" i="9"/>
  <c r="K57" i="9"/>
  <c r="L57" i="9"/>
  <c r="M57" i="9"/>
  <c r="A58" i="9"/>
  <c r="B58" i="9"/>
  <c r="C58" i="9"/>
  <c r="D58" i="9"/>
  <c r="E58" i="9"/>
  <c r="F58" i="9"/>
  <c r="G58" i="9"/>
  <c r="H58" i="9"/>
  <c r="I58" i="9"/>
  <c r="J58" i="9"/>
  <c r="K58" i="9"/>
  <c r="L58" i="9"/>
  <c r="M58" i="9"/>
  <c r="A59" i="9"/>
  <c r="B59" i="9"/>
  <c r="C59" i="9"/>
  <c r="D59" i="9"/>
  <c r="E59" i="9"/>
  <c r="F59" i="9"/>
  <c r="G59" i="9"/>
  <c r="H59" i="9"/>
  <c r="I59" i="9"/>
  <c r="J59" i="9"/>
  <c r="K59" i="9"/>
  <c r="L59" i="9"/>
  <c r="M59" i="9"/>
  <c r="A60" i="9"/>
  <c r="B60" i="9"/>
  <c r="C60" i="9"/>
  <c r="D60" i="9"/>
  <c r="E60" i="9"/>
  <c r="F60" i="9"/>
  <c r="G60" i="9"/>
  <c r="H60" i="9"/>
  <c r="I60" i="9"/>
  <c r="J60" i="9"/>
  <c r="K60" i="9"/>
  <c r="L60" i="9"/>
  <c r="M60" i="9"/>
  <c r="A61" i="9"/>
  <c r="B61" i="9"/>
  <c r="C61" i="9"/>
  <c r="D61" i="9"/>
  <c r="E61" i="9"/>
  <c r="F61" i="9"/>
  <c r="G61" i="9"/>
  <c r="H61" i="9"/>
  <c r="I61" i="9"/>
  <c r="J61" i="9"/>
  <c r="K61" i="9"/>
  <c r="L61" i="9"/>
  <c r="M61" i="9"/>
  <c r="A62" i="9"/>
  <c r="B62" i="9"/>
  <c r="C62" i="9"/>
  <c r="D62" i="9"/>
  <c r="E62" i="9"/>
  <c r="F62" i="9"/>
  <c r="G62" i="9"/>
  <c r="H62" i="9"/>
  <c r="I62" i="9"/>
  <c r="J62" i="9"/>
  <c r="K62" i="9"/>
  <c r="L62" i="9"/>
  <c r="M62" i="9"/>
  <c r="A63" i="9"/>
  <c r="B63" i="9"/>
  <c r="C63" i="9"/>
  <c r="D63" i="9"/>
  <c r="E63" i="9"/>
  <c r="F63" i="9"/>
  <c r="G63" i="9"/>
  <c r="H63" i="9"/>
  <c r="I63" i="9"/>
  <c r="J63" i="9"/>
  <c r="K63" i="9"/>
  <c r="L63" i="9"/>
  <c r="M63" i="9"/>
  <c r="A64" i="9"/>
  <c r="B64" i="9"/>
  <c r="C64" i="9"/>
  <c r="D64" i="9"/>
  <c r="E64" i="9"/>
  <c r="F64" i="9"/>
  <c r="G64" i="9"/>
  <c r="H64" i="9"/>
  <c r="I64" i="9"/>
  <c r="J64" i="9"/>
  <c r="K64" i="9"/>
  <c r="L64" i="9"/>
  <c r="M64" i="9"/>
  <c r="A65" i="9"/>
  <c r="B65" i="9"/>
  <c r="C65" i="9"/>
  <c r="D65" i="9"/>
  <c r="E65" i="9"/>
  <c r="F65" i="9"/>
  <c r="G65" i="9"/>
  <c r="H65" i="9"/>
  <c r="I65" i="9"/>
  <c r="J65" i="9"/>
  <c r="K65" i="9"/>
  <c r="L65" i="9"/>
  <c r="M65" i="9"/>
  <c r="A66" i="9"/>
  <c r="B66" i="9"/>
  <c r="C66" i="9"/>
  <c r="D66" i="9"/>
  <c r="E66" i="9"/>
  <c r="F66" i="9"/>
  <c r="G66" i="9"/>
  <c r="H66" i="9"/>
  <c r="I66" i="9"/>
  <c r="J66" i="9"/>
  <c r="K66" i="9"/>
  <c r="L66" i="9"/>
  <c r="M66" i="9"/>
  <c r="A67" i="9"/>
  <c r="B67" i="9"/>
  <c r="C67" i="9"/>
  <c r="D67" i="9"/>
  <c r="E67" i="9"/>
  <c r="F67" i="9"/>
  <c r="G67" i="9"/>
  <c r="H67" i="9"/>
  <c r="I67" i="9"/>
  <c r="J67" i="9"/>
  <c r="K67" i="9"/>
  <c r="L67" i="9"/>
  <c r="M67" i="9"/>
  <c r="A68" i="9"/>
  <c r="B68" i="9"/>
  <c r="C68" i="9"/>
  <c r="D68" i="9"/>
  <c r="E68" i="9"/>
  <c r="F68" i="9"/>
  <c r="G68" i="9"/>
  <c r="H68" i="9"/>
  <c r="I68" i="9"/>
  <c r="J68" i="9"/>
  <c r="K68" i="9"/>
  <c r="L68" i="9"/>
  <c r="M68" i="9"/>
  <c r="A69" i="9"/>
  <c r="B69" i="9"/>
  <c r="C69" i="9"/>
  <c r="D69" i="9"/>
  <c r="E69" i="9"/>
  <c r="F69" i="9"/>
  <c r="G69" i="9"/>
  <c r="H69" i="9"/>
  <c r="I69" i="9"/>
  <c r="J69" i="9"/>
  <c r="K69" i="9"/>
  <c r="L69" i="9"/>
  <c r="M69" i="9"/>
  <c r="A70" i="9"/>
  <c r="B70" i="9"/>
  <c r="C70" i="9"/>
  <c r="D70" i="9"/>
  <c r="E70" i="9"/>
  <c r="F70" i="9"/>
  <c r="G70" i="9"/>
  <c r="H70" i="9"/>
  <c r="I70" i="9"/>
  <c r="J70" i="9"/>
  <c r="K70" i="9"/>
  <c r="L70" i="9"/>
  <c r="M70" i="9"/>
  <c r="A71" i="9"/>
  <c r="B71" i="9"/>
  <c r="C71" i="9"/>
  <c r="D71" i="9"/>
  <c r="E71" i="9"/>
  <c r="F71" i="9"/>
  <c r="G71" i="9"/>
  <c r="H71" i="9"/>
  <c r="I71" i="9"/>
  <c r="J71" i="9"/>
  <c r="K71" i="9"/>
  <c r="L71" i="9"/>
  <c r="M71" i="9"/>
  <c r="A72" i="9"/>
  <c r="B72" i="9"/>
  <c r="C72" i="9"/>
  <c r="D72" i="9"/>
  <c r="E72" i="9"/>
  <c r="F72" i="9"/>
  <c r="G72" i="9"/>
  <c r="H72" i="9"/>
  <c r="I72" i="9"/>
  <c r="J72" i="9"/>
  <c r="K72" i="9"/>
  <c r="L72" i="9"/>
  <c r="M72" i="9"/>
  <c r="A73" i="9"/>
  <c r="B73" i="9"/>
  <c r="C73" i="9"/>
  <c r="D73" i="9"/>
  <c r="E73" i="9"/>
  <c r="F73" i="9"/>
  <c r="G73" i="9"/>
  <c r="H73" i="9"/>
  <c r="I73" i="9"/>
  <c r="J73" i="9"/>
  <c r="K73" i="9"/>
  <c r="L73" i="9"/>
  <c r="M73" i="9"/>
  <c r="A74" i="9"/>
  <c r="B74" i="9"/>
  <c r="C74" i="9"/>
  <c r="D74" i="9"/>
  <c r="E74" i="9"/>
  <c r="F74" i="9"/>
  <c r="G74" i="9"/>
  <c r="H74" i="9"/>
  <c r="I74" i="9"/>
  <c r="J74" i="9"/>
  <c r="K74" i="9"/>
  <c r="L74" i="9"/>
  <c r="M74" i="9"/>
  <c r="A75" i="9"/>
  <c r="B75" i="9"/>
  <c r="C75" i="9"/>
  <c r="D75" i="9"/>
  <c r="E75" i="9"/>
  <c r="F75" i="9"/>
  <c r="G75" i="9"/>
  <c r="H75" i="9"/>
  <c r="I75" i="9"/>
  <c r="J75" i="9"/>
  <c r="K75" i="9"/>
  <c r="L75" i="9"/>
  <c r="M75" i="9"/>
  <c r="A76" i="9"/>
  <c r="B76" i="9"/>
  <c r="C76" i="9"/>
  <c r="D76" i="9"/>
  <c r="E76" i="9"/>
  <c r="F76" i="9"/>
  <c r="G76" i="9"/>
  <c r="H76" i="9"/>
  <c r="I76" i="9"/>
  <c r="J76" i="9"/>
  <c r="K76" i="9"/>
  <c r="L76" i="9"/>
  <c r="M76" i="9"/>
  <c r="A77" i="9"/>
  <c r="B77" i="9"/>
  <c r="C77" i="9"/>
  <c r="D77" i="9"/>
  <c r="E77" i="9"/>
  <c r="F77" i="9"/>
  <c r="G77" i="9"/>
  <c r="H77" i="9"/>
  <c r="I77" i="9"/>
  <c r="J77" i="9"/>
  <c r="K77" i="9"/>
  <c r="L77" i="9"/>
  <c r="M77" i="9"/>
  <c r="A78" i="9"/>
  <c r="B78" i="9"/>
  <c r="C78" i="9"/>
  <c r="D78" i="9"/>
  <c r="E78" i="9"/>
  <c r="F78" i="9"/>
  <c r="G78" i="9"/>
  <c r="H78" i="9"/>
  <c r="I78" i="9"/>
  <c r="J78" i="9"/>
  <c r="K78" i="9"/>
  <c r="L78" i="9"/>
  <c r="M78" i="9"/>
  <c r="A79" i="9"/>
  <c r="B79" i="9"/>
  <c r="C79" i="9"/>
  <c r="D79" i="9"/>
  <c r="E79" i="9"/>
  <c r="F79" i="9"/>
  <c r="G79" i="9"/>
  <c r="H79" i="9"/>
  <c r="I79" i="9"/>
  <c r="J79" i="9"/>
  <c r="K79" i="9"/>
  <c r="L79" i="9"/>
  <c r="M79" i="9"/>
  <c r="A80" i="9"/>
  <c r="B80" i="9"/>
  <c r="C80" i="9"/>
  <c r="D80" i="9"/>
  <c r="E80" i="9"/>
  <c r="F80" i="9"/>
  <c r="G80" i="9"/>
  <c r="H80" i="9"/>
  <c r="I80" i="9"/>
  <c r="J80" i="9"/>
  <c r="K80" i="9"/>
  <c r="L80" i="9"/>
  <c r="M80" i="9"/>
  <c r="A81" i="9"/>
  <c r="B81" i="9"/>
  <c r="C81" i="9"/>
  <c r="D81" i="9"/>
  <c r="E81" i="9"/>
  <c r="F81" i="9"/>
  <c r="G81" i="9"/>
  <c r="H81" i="9"/>
  <c r="I81" i="9"/>
  <c r="J81" i="9"/>
  <c r="K81" i="9"/>
  <c r="L81" i="9"/>
  <c r="M81" i="9"/>
  <c r="A82" i="9"/>
  <c r="B82" i="9"/>
  <c r="C82" i="9"/>
  <c r="D82" i="9"/>
  <c r="E82" i="9"/>
  <c r="F82" i="9"/>
  <c r="G82" i="9"/>
  <c r="H82" i="9"/>
  <c r="I82" i="9"/>
  <c r="J82" i="9"/>
  <c r="K82" i="9"/>
  <c r="L82" i="9"/>
  <c r="M82" i="9"/>
  <c r="A83" i="9"/>
  <c r="B83" i="9"/>
  <c r="C83" i="9"/>
  <c r="D83" i="9"/>
  <c r="E83" i="9"/>
  <c r="F83" i="9"/>
  <c r="G83" i="9"/>
  <c r="H83" i="9"/>
  <c r="I83" i="9"/>
  <c r="J83" i="9"/>
  <c r="K83" i="9"/>
  <c r="L83" i="9"/>
  <c r="M83" i="9"/>
  <c r="A84" i="9"/>
  <c r="B84" i="9"/>
  <c r="C84" i="9"/>
  <c r="D84" i="9"/>
  <c r="E84" i="9"/>
  <c r="F84" i="9"/>
  <c r="G84" i="9"/>
  <c r="H84" i="9"/>
  <c r="I84" i="9"/>
  <c r="J84" i="9"/>
  <c r="K84" i="9"/>
  <c r="L84" i="9"/>
  <c r="M84" i="9"/>
  <c r="A85" i="9"/>
  <c r="B85" i="9"/>
  <c r="C85" i="9"/>
  <c r="D85" i="9"/>
  <c r="E85" i="9"/>
  <c r="F85" i="9"/>
  <c r="G85" i="9"/>
  <c r="H85" i="9"/>
  <c r="I85" i="9"/>
  <c r="J85" i="9"/>
  <c r="K85" i="9"/>
  <c r="L85" i="9"/>
  <c r="M85" i="9"/>
  <c r="A86" i="9"/>
  <c r="B86" i="9"/>
  <c r="C86" i="9"/>
  <c r="D86" i="9"/>
  <c r="E86" i="9"/>
  <c r="F86" i="9"/>
  <c r="G86" i="9"/>
  <c r="H86" i="9"/>
  <c r="I86" i="9"/>
  <c r="J86" i="9"/>
  <c r="K86" i="9"/>
  <c r="L86" i="9"/>
  <c r="M86" i="9"/>
  <c r="A87" i="9"/>
  <c r="B87" i="9"/>
  <c r="C87" i="9"/>
  <c r="D87" i="9"/>
  <c r="E87" i="9"/>
  <c r="F87" i="9"/>
  <c r="G87" i="9"/>
  <c r="H87" i="9"/>
  <c r="I87" i="9"/>
  <c r="J87" i="9"/>
  <c r="K87" i="9"/>
  <c r="L87" i="9"/>
  <c r="M87" i="9"/>
  <c r="A88" i="9"/>
  <c r="B88" i="9"/>
  <c r="C88" i="9"/>
  <c r="D88" i="9"/>
  <c r="E88" i="9"/>
  <c r="F88" i="9"/>
  <c r="G88" i="9"/>
  <c r="H88" i="9"/>
  <c r="I88" i="9"/>
  <c r="J88" i="9"/>
  <c r="K88" i="9"/>
  <c r="L88" i="9"/>
  <c r="M88" i="9"/>
  <c r="A89" i="9"/>
  <c r="B89" i="9"/>
  <c r="C89" i="9"/>
  <c r="D89" i="9"/>
  <c r="E89" i="9"/>
  <c r="F89" i="9"/>
  <c r="G89" i="9"/>
  <c r="H89" i="9"/>
  <c r="I89" i="9"/>
  <c r="J89" i="9"/>
  <c r="K89" i="9"/>
  <c r="L89" i="9"/>
  <c r="M89" i="9"/>
  <c r="A90" i="9"/>
  <c r="B90" i="9"/>
  <c r="C90" i="9"/>
  <c r="D90" i="9"/>
  <c r="E90" i="9"/>
  <c r="F90" i="9"/>
  <c r="G90" i="9"/>
  <c r="H90" i="9"/>
  <c r="I90" i="9"/>
  <c r="J90" i="9"/>
  <c r="K90" i="9"/>
  <c r="L90" i="9"/>
  <c r="M90" i="9"/>
  <c r="A91" i="9"/>
  <c r="B91" i="9"/>
  <c r="C91" i="9"/>
  <c r="D91" i="9"/>
  <c r="E91" i="9"/>
  <c r="F91" i="9"/>
  <c r="G91" i="9"/>
  <c r="H91" i="9"/>
  <c r="I91" i="9"/>
  <c r="J91" i="9"/>
  <c r="K91" i="9"/>
  <c r="L91" i="9"/>
  <c r="M91" i="9"/>
  <c r="A92" i="9"/>
  <c r="B92" i="9"/>
  <c r="C92" i="9"/>
  <c r="D92" i="9"/>
  <c r="E92" i="9"/>
  <c r="F92" i="9"/>
  <c r="G92" i="9"/>
  <c r="H92" i="9"/>
  <c r="I92" i="9"/>
  <c r="J92" i="9"/>
  <c r="K92" i="9"/>
  <c r="L92" i="9"/>
  <c r="M92" i="9"/>
  <c r="A93" i="9"/>
  <c r="B93" i="9"/>
  <c r="C93" i="9"/>
  <c r="D93" i="9"/>
  <c r="E93" i="9"/>
  <c r="F93" i="9"/>
  <c r="G93" i="9"/>
  <c r="H93" i="9"/>
  <c r="I93" i="9"/>
  <c r="J93" i="9"/>
  <c r="K93" i="9"/>
  <c r="L93" i="9"/>
  <c r="M93" i="9"/>
  <c r="A94" i="9"/>
  <c r="B94" i="9"/>
  <c r="C94" i="9"/>
  <c r="D94" i="9"/>
  <c r="E94" i="9"/>
  <c r="F94" i="9"/>
  <c r="G94" i="9"/>
  <c r="H94" i="9"/>
  <c r="I94" i="9"/>
  <c r="J94" i="9"/>
  <c r="K94" i="9"/>
  <c r="L94" i="9"/>
  <c r="M94" i="9"/>
  <c r="A95" i="9"/>
  <c r="B95" i="9"/>
  <c r="C95" i="9"/>
  <c r="D95" i="9"/>
  <c r="E95" i="9"/>
  <c r="F95" i="9"/>
  <c r="G95" i="9"/>
  <c r="H95" i="9"/>
  <c r="I95" i="9"/>
  <c r="J95" i="9"/>
  <c r="K95" i="9"/>
  <c r="L95" i="9"/>
  <c r="M95" i="9"/>
  <c r="A96" i="9"/>
  <c r="B96" i="9"/>
  <c r="C96" i="9"/>
  <c r="D96" i="9"/>
  <c r="E96" i="9"/>
  <c r="F96" i="9"/>
  <c r="G96" i="9"/>
  <c r="H96" i="9"/>
  <c r="I96" i="9"/>
  <c r="J96" i="9"/>
  <c r="K96" i="9"/>
  <c r="L96" i="9"/>
  <c r="M96" i="9"/>
  <c r="A97" i="9"/>
  <c r="B97" i="9"/>
  <c r="C97" i="9"/>
  <c r="D97" i="9"/>
  <c r="E97" i="9"/>
  <c r="F97" i="9"/>
  <c r="G97" i="9"/>
  <c r="H97" i="9"/>
  <c r="I97" i="9"/>
  <c r="J97" i="9"/>
  <c r="K97" i="9"/>
  <c r="L97" i="9"/>
  <c r="M97" i="9"/>
  <c r="A98" i="9"/>
  <c r="B98" i="9"/>
  <c r="C98" i="9"/>
  <c r="D98" i="9"/>
  <c r="E98" i="9"/>
  <c r="F98" i="9"/>
  <c r="G98" i="9"/>
  <c r="H98" i="9"/>
  <c r="I98" i="9"/>
  <c r="J98" i="9"/>
  <c r="K98" i="9"/>
  <c r="L98" i="9"/>
  <c r="M98" i="9"/>
  <c r="A99" i="9"/>
  <c r="B99" i="9"/>
  <c r="C99" i="9"/>
  <c r="D99" i="9"/>
  <c r="E99" i="9"/>
  <c r="F99" i="9"/>
  <c r="G99" i="9"/>
  <c r="H99" i="9"/>
  <c r="I99" i="9"/>
  <c r="J99" i="9"/>
  <c r="K99" i="9"/>
  <c r="L99" i="9"/>
  <c r="M99" i="9"/>
  <c r="A100" i="9"/>
  <c r="B100" i="9"/>
  <c r="C100" i="9"/>
  <c r="D100" i="9"/>
  <c r="E100" i="9"/>
  <c r="F100" i="9"/>
  <c r="G100" i="9"/>
  <c r="H100" i="9"/>
  <c r="I100" i="9"/>
  <c r="J100" i="9"/>
  <c r="K100" i="9"/>
  <c r="L100" i="9"/>
  <c r="M100" i="9"/>
  <c r="A101" i="9"/>
  <c r="B101" i="9"/>
  <c r="C101" i="9"/>
  <c r="D101" i="9"/>
  <c r="E101" i="9"/>
  <c r="F101" i="9"/>
  <c r="G101" i="9"/>
  <c r="H101" i="9"/>
  <c r="I101" i="9"/>
  <c r="J101" i="9"/>
  <c r="K101" i="9"/>
  <c r="L101" i="9"/>
  <c r="M101" i="9"/>
  <c r="A102" i="9"/>
  <c r="B102" i="9"/>
  <c r="C102" i="9"/>
  <c r="D102" i="9"/>
  <c r="E102" i="9"/>
  <c r="F102" i="9"/>
  <c r="G102" i="9"/>
  <c r="H102" i="9"/>
  <c r="I102" i="9"/>
  <c r="J102" i="9"/>
  <c r="K102" i="9"/>
  <c r="L102" i="9"/>
  <c r="M102" i="9"/>
  <c r="A103" i="9"/>
  <c r="B103" i="9"/>
  <c r="C103" i="9"/>
  <c r="D103" i="9"/>
  <c r="E103" i="9"/>
  <c r="F103" i="9"/>
  <c r="G103" i="9"/>
  <c r="H103" i="9"/>
  <c r="I103" i="9"/>
  <c r="J103" i="9"/>
  <c r="K103" i="9"/>
  <c r="L103" i="9"/>
  <c r="M103" i="9"/>
  <c r="A104" i="9"/>
  <c r="B104" i="9"/>
  <c r="C104" i="9"/>
  <c r="D104" i="9"/>
  <c r="E104" i="9"/>
  <c r="F104" i="9"/>
  <c r="G104" i="9"/>
  <c r="H104" i="9"/>
  <c r="I104" i="9"/>
  <c r="J104" i="9"/>
  <c r="K104" i="9"/>
  <c r="L104" i="9"/>
  <c r="M104" i="9"/>
  <c r="A105" i="9"/>
  <c r="B105" i="9"/>
  <c r="C105" i="9"/>
  <c r="D105" i="9"/>
  <c r="E105" i="9"/>
  <c r="F105" i="9"/>
  <c r="G105" i="9"/>
  <c r="H105" i="9"/>
  <c r="I105" i="9"/>
  <c r="J105" i="9"/>
  <c r="K105" i="9"/>
  <c r="L105" i="9"/>
  <c r="M105" i="9"/>
  <c r="A106" i="9"/>
  <c r="B106" i="9"/>
  <c r="C106" i="9"/>
  <c r="D106" i="9"/>
  <c r="E106" i="9"/>
  <c r="F106" i="9"/>
  <c r="G106" i="9"/>
  <c r="H106" i="9"/>
  <c r="I106" i="9"/>
  <c r="J106" i="9"/>
  <c r="K106" i="9"/>
  <c r="L106" i="9"/>
  <c r="M106" i="9"/>
  <c r="A107" i="9"/>
  <c r="B107" i="9"/>
  <c r="C107" i="9"/>
  <c r="D107" i="9"/>
  <c r="E107" i="9"/>
  <c r="F107" i="9"/>
  <c r="G107" i="9"/>
  <c r="H107" i="9"/>
  <c r="I107" i="9"/>
  <c r="J107" i="9"/>
  <c r="K107" i="9"/>
  <c r="L107" i="9"/>
  <c r="M107" i="9"/>
  <c r="A108" i="9"/>
  <c r="B108" i="9"/>
  <c r="C108" i="9"/>
  <c r="D108" i="9"/>
  <c r="E108" i="9"/>
  <c r="F108" i="9"/>
  <c r="G108" i="9"/>
  <c r="H108" i="9"/>
  <c r="I108" i="9"/>
  <c r="J108" i="9"/>
  <c r="K108" i="9"/>
  <c r="L108" i="9"/>
  <c r="M108" i="9"/>
  <c r="A109" i="9"/>
  <c r="B109" i="9"/>
  <c r="C109" i="9"/>
  <c r="D109" i="9"/>
  <c r="E109" i="9"/>
  <c r="F109" i="9"/>
  <c r="G109" i="9"/>
  <c r="H109" i="9"/>
  <c r="I109" i="9"/>
  <c r="J109" i="9"/>
  <c r="K109" i="9"/>
  <c r="L109" i="9"/>
  <c r="M109" i="9"/>
  <c r="A110" i="9"/>
  <c r="B110" i="9"/>
  <c r="C110" i="9"/>
  <c r="D110" i="9"/>
  <c r="E110" i="9"/>
  <c r="F110" i="9"/>
  <c r="G110" i="9"/>
  <c r="H110" i="9"/>
  <c r="I110" i="9"/>
  <c r="J110" i="9"/>
  <c r="K110" i="9"/>
  <c r="L110" i="9"/>
  <c r="M110" i="9"/>
  <c r="A111" i="9"/>
  <c r="B111" i="9"/>
  <c r="C111" i="9"/>
  <c r="D111" i="9"/>
  <c r="E111" i="9"/>
  <c r="F111" i="9"/>
  <c r="G111" i="9"/>
  <c r="H111" i="9"/>
  <c r="I111" i="9"/>
  <c r="J111" i="9"/>
  <c r="K111" i="9"/>
  <c r="L111" i="9"/>
  <c r="M111" i="9"/>
  <c r="A112" i="9"/>
  <c r="B112" i="9"/>
  <c r="C112" i="9"/>
  <c r="D112" i="9"/>
  <c r="E112" i="9"/>
  <c r="F112" i="9"/>
  <c r="G112" i="9"/>
  <c r="H112" i="9"/>
  <c r="I112" i="9"/>
  <c r="J112" i="9"/>
  <c r="K112" i="9"/>
  <c r="L112" i="9"/>
  <c r="M112" i="9"/>
  <c r="A113" i="9"/>
  <c r="B113" i="9"/>
  <c r="C113" i="9"/>
  <c r="D113" i="9"/>
  <c r="E113" i="9"/>
  <c r="F113" i="9"/>
  <c r="G113" i="9"/>
  <c r="H113" i="9"/>
  <c r="I113" i="9"/>
  <c r="J113" i="9"/>
  <c r="K113" i="9"/>
  <c r="L113" i="9"/>
  <c r="M113" i="9"/>
  <c r="A114" i="9"/>
  <c r="B114" i="9"/>
  <c r="C114" i="9"/>
  <c r="D114" i="9"/>
  <c r="E114" i="9"/>
  <c r="F114" i="9"/>
  <c r="G114" i="9"/>
  <c r="H114" i="9"/>
  <c r="I114" i="9"/>
  <c r="J114" i="9"/>
  <c r="K114" i="9"/>
  <c r="L114" i="9"/>
  <c r="M114" i="9"/>
  <c r="A115" i="9"/>
  <c r="B115" i="9"/>
  <c r="C115" i="9"/>
  <c r="D115" i="9"/>
  <c r="E115" i="9"/>
  <c r="F115" i="9"/>
  <c r="G115" i="9"/>
  <c r="H115" i="9"/>
  <c r="I115" i="9"/>
  <c r="J115" i="9"/>
  <c r="K115" i="9"/>
  <c r="L115" i="9"/>
  <c r="M115" i="9"/>
  <c r="A116" i="9"/>
  <c r="B116" i="9"/>
  <c r="C116" i="9"/>
  <c r="D116" i="9"/>
  <c r="E116" i="9"/>
  <c r="F116" i="9"/>
  <c r="G116" i="9"/>
  <c r="H116" i="9"/>
  <c r="I116" i="9"/>
  <c r="J116" i="9"/>
  <c r="K116" i="9"/>
  <c r="L116" i="9"/>
  <c r="M116" i="9"/>
  <c r="A117" i="9"/>
  <c r="B117" i="9"/>
  <c r="C117" i="9"/>
  <c r="D117" i="9"/>
  <c r="E117" i="9"/>
  <c r="F117" i="9"/>
  <c r="G117" i="9"/>
  <c r="H117" i="9"/>
  <c r="I117" i="9"/>
  <c r="J117" i="9"/>
  <c r="K117" i="9"/>
  <c r="L117" i="9"/>
  <c r="M117" i="9"/>
  <c r="A118" i="9"/>
  <c r="B118" i="9"/>
  <c r="C118" i="9"/>
  <c r="D118" i="9"/>
  <c r="E118" i="9"/>
  <c r="F118" i="9"/>
  <c r="G118" i="9"/>
  <c r="H118" i="9"/>
  <c r="I118" i="9"/>
  <c r="J118" i="9"/>
  <c r="K118" i="9"/>
  <c r="L118" i="9"/>
  <c r="M118" i="9"/>
  <c r="A119" i="9"/>
  <c r="B119" i="9"/>
  <c r="C119" i="9"/>
  <c r="D119" i="9"/>
  <c r="E119" i="9"/>
  <c r="F119" i="9"/>
  <c r="G119" i="9"/>
  <c r="H119" i="9"/>
  <c r="I119" i="9"/>
  <c r="J119" i="9"/>
  <c r="K119" i="9"/>
  <c r="L119" i="9"/>
  <c r="M119" i="9"/>
  <c r="A120" i="9"/>
  <c r="B120" i="9"/>
  <c r="C120" i="9"/>
  <c r="D120" i="9"/>
  <c r="E120" i="9"/>
  <c r="F120" i="9"/>
  <c r="G120" i="9"/>
  <c r="H120" i="9"/>
  <c r="I120" i="9"/>
  <c r="J120" i="9"/>
  <c r="K120" i="9"/>
  <c r="L120" i="9"/>
  <c r="M120" i="9"/>
  <c r="A121" i="9"/>
  <c r="B121" i="9"/>
  <c r="C121" i="9"/>
  <c r="D121" i="9"/>
  <c r="E121" i="9"/>
  <c r="F121" i="9"/>
  <c r="G121" i="9"/>
  <c r="H121" i="9"/>
  <c r="I121" i="9"/>
  <c r="J121" i="9"/>
  <c r="K121" i="9"/>
  <c r="L121" i="9"/>
  <c r="M121" i="9"/>
  <c r="A122" i="9"/>
  <c r="B122" i="9"/>
  <c r="C122" i="9"/>
  <c r="D122" i="9"/>
  <c r="E122" i="9"/>
  <c r="F122" i="9"/>
  <c r="G122" i="9"/>
  <c r="H122" i="9"/>
  <c r="I122" i="9"/>
  <c r="J122" i="9"/>
  <c r="K122" i="9"/>
  <c r="L122" i="9"/>
  <c r="M122" i="9"/>
  <c r="A123" i="9"/>
  <c r="B123" i="9"/>
  <c r="C123" i="9"/>
  <c r="D123" i="9"/>
  <c r="E123" i="9"/>
  <c r="F123" i="9"/>
  <c r="G123" i="9"/>
  <c r="H123" i="9"/>
  <c r="I123" i="9"/>
  <c r="J123" i="9"/>
  <c r="K123" i="9"/>
  <c r="L123" i="9"/>
  <c r="M123" i="9"/>
  <c r="A124" i="9"/>
  <c r="B124" i="9"/>
  <c r="C124" i="9"/>
  <c r="D124" i="9"/>
  <c r="E124" i="9"/>
  <c r="F124" i="9"/>
  <c r="G124" i="9"/>
  <c r="H124" i="9"/>
  <c r="I124" i="9"/>
  <c r="J124" i="9"/>
  <c r="K124" i="9"/>
  <c r="L124" i="9"/>
  <c r="M124" i="9"/>
  <c r="A125" i="9"/>
  <c r="B125" i="9"/>
  <c r="C125" i="9"/>
  <c r="D125" i="9"/>
  <c r="E125" i="9"/>
  <c r="F125" i="9"/>
  <c r="G125" i="9"/>
  <c r="H125" i="9"/>
  <c r="I125" i="9"/>
  <c r="J125" i="9"/>
  <c r="K125" i="9"/>
  <c r="L125" i="9"/>
  <c r="M125" i="9"/>
  <c r="A126" i="9"/>
  <c r="B126" i="9"/>
  <c r="C126" i="9"/>
  <c r="D126" i="9"/>
  <c r="E126" i="9"/>
  <c r="F126" i="9"/>
  <c r="G126" i="9"/>
  <c r="H126" i="9"/>
  <c r="I126" i="9"/>
  <c r="J126" i="9"/>
  <c r="K126" i="9"/>
  <c r="L126" i="9"/>
  <c r="M126" i="9"/>
  <c r="A127" i="9"/>
  <c r="B127" i="9"/>
  <c r="C127" i="9"/>
  <c r="D127" i="9"/>
  <c r="E127" i="9"/>
  <c r="F127" i="9"/>
  <c r="G127" i="9"/>
  <c r="H127" i="9"/>
  <c r="I127" i="9"/>
  <c r="J127" i="9"/>
  <c r="K127" i="9"/>
  <c r="L127" i="9"/>
  <c r="M127" i="9"/>
  <c r="A128" i="9"/>
  <c r="B128" i="9"/>
  <c r="C128" i="9"/>
  <c r="D128" i="9"/>
  <c r="E128" i="9"/>
  <c r="F128" i="9"/>
  <c r="G128" i="9"/>
  <c r="H128" i="9"/>
  <c r="I128" i="9"/>
  <c r="J128" i="9"/>
  <c r="K128" i="9"/>
  <c r="L128" i="9"/>
  <c r="M128" i="9"/>
  <c r="A129" i="9"/>
  <c r="B129" i="9"/>
  <c r="C129" i="9"/>
  <c r="D129" i="9"/>
  <c r="E129" i="9"/>
  <c r="F129" i="9"/>
  <c r="G129" i="9"/>
  <c r="H129" i="9"/>
  <c r="I129" i="9"/>
  <c r="J129" i="9"/>
  <c r="K129" i="9"/>
  <c r="L129" i="9"/>
  <c r="M129" i="9"/>
  <c r="A130" i="9"/>
  <c r="B130" i="9"/>
  <c r="C130" i="9"/>
  <c r="D130" i="9"/>
  <c r="E130" i="9"/>
  <c r="F130" i="9"/>
  <c r="G130" i="9"/>
  <c r="H130" i="9"/>
  <c r="I130" i="9"/>
  <c r="J130" i="9"/>
  <c r="K130" i="9"/>
  <c r="L130" i="9"/>
  <c r="M130" i="9"/>
  <c r="A131" i="9"/>
  <c r="B131" i="9"/>
  <c r="C131" i="9"/>
  <c r="D131" i="9"/>
  <c r="E131" i="9"/>
  <c r="F131" i="9"/>
  <c r="G131" i="9"/>
  <c r="H131" i="9"/>
  <c r="I131" i="9"/>
  <c r="J131" i="9"/>
  <c r="K131" i="9"/>
  <c r="L131" i="9"/>
  <c r="M131" i="9"/>
  <c r="A132" i="9"/>
  <c r="B132" i="9"/>
  <c r="C132" i="9"/>
  <c r="D132" i="9"/>
  <c r="E132" i="9"/>
  <c r="F132" i="9"/>
  <c r="G132" i="9"/>
  <c r="H132" i="9"/>
  <c r="I132" i="9"/>
  <c r="J132" i="9"/>
  <c r="K132" i="9"/>
  <c r="L132" i="9"/>
  <c r="M132" i="9"/>
  <c r="A133" i="9"/>
  <c r="B133" i="9"/>
  <c r="C133" i="9"/>
  <c r="D133" i="9"/>
  <c r="E133" i="9"/>
  <c r="F133" i="9"/>
  <c r="G133" i="9"/>
  <c r="H133" i="9"/>
  <c r="I133" i="9"/>
  <c r="J133" i="9"/>
  <c r="K133" i="9"/>
  <c r="L133" i="9"/>
  <c r="M133" i="9"/>
  <c r="A134" i="9"/>
  <c r="B134" i="9"/>
  <c r="C134" i="9"/>
  <c r="D134" i="9"/>
  <c r="E134" i="9"/>
  <c r="F134" i="9"/>
  <c r="G134" i="9"/>
  <c r="H134" i="9"/>
  <c r="I134" i="9"/>
  <c r="J134" i="9"/>
  <c r="K134" i="9"/>
  <c r="L134" i="9"/>
  <c r="M134" i="9"/>
  <c r="A135" i="9"/>
  <c r="B135" i="9"/>
  <c r="C135" i="9"/>
  <c r="D135" i="9"/>
  <c r="E135" i="9"/>
  <c r="F135" i="9"/>
  <c r="G135" i="9"/>
  <c r="H135" i="9"/>
  <c r="I135" i="9"/>
  <c r="J135" i="9"/>
  <c r="K135" i="9"/>
  <c r="L135" i="9"/>
  <c r="M135" i="9"/>
  <c r="A136" i="9"/>
  <c r="B136" i="9"/>
  <c r="C136" i="9"/>
  <c r="D136" i="9"/>
  <c r="E136" i="9"/>
  <c r="F136" i="9"/>
  <c r="G136" i="9"/>
  <c r="H136" i="9"/>
  <c r="I136" i="9"/>
  <c r="J136" i="9"/>
  <c r="K136" i="9"/>
  <c r="L136" i="9"/>
  <c r="M136" i="9"/>
  <c r="A137" i="9"/>
  <c r="B137" i="9"/>
  <c r="C137" i="9"/>
  <c r="D137" i="9"/>
  <c r="E137" i="9"/>
  <c r="F137" i="9"/>
  <c r="G137" i="9"/>
  <c r="H137" i="9"/>
  <c r="I137" i="9"/>
  <c r="J137" i="9"/>
  <c r="K137" i="9"/>
  <c r="L137" i="9"/>
  <c r="M137" i="9"/>
  <c r="A138" i="9"/>
  <c r="B138" i="9"/>
  <c r="C138" i="9"/>
  <c r="D138" i="9"/>
  <c r="E138" i="9"/>
  <c r="F138" i="9"/>
  <c r="G138" i="9"/>
  <c r="H138" i="9"/>
  <c r="I138" i="9"/>
  <c r="J138" i="9"/>
  <c r="K138" i="9"/>
  <c r="L138" i="9"/>
  <c r="M138" i="9"/>
  <c r="A139" i="9"/>
  <c r="B139" i="9"/>
  <c r="C139" i="9"/>
  <c r="D139" i="9"/>
  <c r="E139" i="9"/>
  <c r="F139" i="9"/>
  <c r="G139" i="9"/>
  <c r="H139" i="9"/>
  <c r="I139" i="9"/>
  <c r="J139" i="9"/>
  <c r="K139" i="9"/>
  <c r="L139" i="9"/>
  <c r="M139" i="9"/>
  <c r="A140" i="9"/>
  <c r="B140" i="9"/>
  <c r="C140" i="9"/>
  <c r="D140" i="9"/>
  <c r="E140" i="9"/>
  <c r="F140" i="9"/>
  <c r="G140" i="9"/>
  <c r="H140" i="9"/>
  <c r="I140" i="9"/>
  <c r="J140" i="9"/>
  <c r="K140" i="9"/>
  <c r="L140" i="9"/>
  <c r="M140" i="9"/>
  <c r="A141" i="9"/>
  <c r="B141" i="9"/>
  <c r="C141" i="9"/>
  <c r="D141" i="9"/>
  <c r="E141" i="9"/>
  <c r="F141" i="9"/>
  <c r="G141" i="9"/>
  <c r="H141" i="9"/>
  <c r="I141" i="9"/>
  <c r="J141" i="9"/>
  <c r="K141" i="9"/>
  <c r="L141" i="9"/>
  <c r="M141" i="9"/>
  <c r="A142" i="9"/>
  <c r="B142" i="9"/>
  <c r="C142" i="9"/>
  <c r="D142" i="9"/>
  <c r="E142" i="9"/>
  <c r="F142" i="9"/>
  <c r="G142" i="9"/>
  <c r="H142" i="9"/>
  <c r="I142" i="9"/>
  <c r="J142" i="9"/>
  <c r="K142" i="9"/>
  <c r="L142" i="9"/>
  <c r="M142" i="9"/>
  <c r="A143" i="9"/>
  <c r="B143" i="9"/>
  <c r="C143" i="9"/>
  <c r="D143" i="9"/>
  <c r="E143" i="9"/>
  <c r="F143" i="9"/>
  <c r="G143" i="9"/>
  <c r="H143" i="9"/>
  <c r="I143" i="9"/>
  <c r="J143" i="9"/>
  <c r="K143" i="9"/>
  <c r="L143" i="9"/>
  <c r="M143" i="9"/>
  <c r="A144" i="9"/>
  <c r="B144" i="9"/>
  <c r="C144" i="9"/>
  <c r="D144" i="9"/>
  <c r="E144" i="9"/>
  <c r="F144" i="9"/>
  <c r="G144" i="9"/>
  <c r="H144" i="9"/>
  <c r="I144" i="9"/>
  <c r="J144" i="9"/>
  <c r="K144" i="9"/>
  <c r="L144" i="9"/>
  <c r="M144" i="9"/>
  <c r="A145" i="9"/>
  <c r="B145" i="9"/>
  <c r="C145" i="9"/>
  <c r="D145" i="9"/>
  <c r="E145" i="9"/>
  <c r="F145" i="9"/>
  <c r="G145" i="9"/>
  <c r="H145" i="9"/>
  <c r="I145" i="9"/>
  <c r="J145" i="9"/>
  <c r="K145" i="9"/>
  <c r="L145" i="9"/>
  <c r="M145" i="9"/>
  <c r="A146" i="9"/>
  <c r="B146" i="9"/>
  <c r="C146" i="9"/>
  <c r="D146" i="9"/>
  <c r="E146" i="9"/>
  <c r="F146" i="9"/>
  <c r="G146" i="9"/>
  <c r="H146" i="9"/>
  <c r="I146" i="9"/>
  <c r="J146" i="9"/>
  <c r="K146" i="9"/>
  <c r="L146" i="9"/>
  <c r="M146" i="9"/>
  <c r="A147" i="9"/>
  <c r="B147" i="9"/>
  <c r="C147" i="9"/>
  <c r="D147" i="9"/>
  <c r="E147" i="9"/>
  <c r="F147" i="9"/>
  <c r="G147" i="9"/>
  <c r="H147" i="9"/>
  <c r="I147" i="9"/>
  <c r="J147" i="9"/>
  <c r="K147" i="9"/>
  <c r="L147" i="9"/>
  <c r="M147" i="9"/>
  <c r="A148" i="9"/>
  <c r="B148" i="9"/>
  <c r="C148" i="9"/>
  <c r="D148" i="9"/>
  <c r="E148" i="9"/>
  <c r="F148" i="9"/>
  <c r="G148" i="9"/>
  <c r="H148" i="9"/>
  <c r="I148" i="9"/>
  <c r="J148" i="9"/>
  <c r="K148" i="9"/>
  <c r="L148" i="9"/>
  <c r="M148" i="9"/>
  <c r="A149" i="9"/>
  <c r="B149" i="9"/>
  <c r="C149" i="9"/>
  <c r="D149" i="9"/>
  <c r="E149" i="9"/>
  <c r="F149" i="9"/>
  <c r="G149" i="9"/>
  <c r="H149" i="9"/>
  <c r="I149" i="9"/>
  <c r="J149" i="9"/>
  <c r="K149" i="9"/>
  <c r="L149" i="9"/>
  <c r="M149" i="9"/>
  <c r="A150" i="9"/>
  <c r="B150" i="9"/>
  <c r="C150" i="9"/>
  <c r="D150" i="9"/>
  <c r="E150" i="9"/>
  <c r="F150" i="9"/>
  <c r="G150" i="9"/>
  <c r="H150" i="9"/>
  <c r="I150" i="9"/>
  <c r="J150" i="9"/>
  <c r="K150" i="9"/>
  <c r="L150" i="9"/>
  <c r="M150" i="9"/>
  <c r="A151" i="9"/>
  <c r="B151" i="9"/>
  <c r="C151" i="9"/>
  <c r="D151" i="9"/>
  <c r="E151" i="9"/>
  <c r="F151" i="9"/>
  <c r="G151" i="9"/>
  <c r="H151" i="9"/>
  <c r="I151" i="9"/>
  <c r="J151" i="9"/>
  <c r="K151" i="9"/>
  <c r="L151" i="9"/>
  <c r="M151" i="9"/>
  <c r="A152" i="9"/>
  <c r="B152" i="9"/>
  <c r="C152" i="9"/>
  <c r="A175" i="25" s="1"/>
  <c r="D152" i="9"/>
  <c r="B175" i="25" s="1"/>
  <c r="E152" i="9"/>
  <c r="C175" i="25" s="1"/>
  <c r="F152" i="9"/>
  <c r="D175" i="25" s="1"/>
  <c r="G152" i="9"/>
  <c r="E175" i="25" s="1"/>
  <c r="H152" i="9"/>
  <c r="F175" i="25" s="1"/>
  <c r="I152" i="9"/>
  <c r="G175" i="25" s="1"/>
  <c r="J152" i="9"/>
  <c r="H175" i="25" s="1"/>
  <c r="K152" i="9"/>
  <c r="I175" i="25" s="1"/>
  <c r="L152" i="9"/>
  <c r="J175" i="25" s="1"/>
  <c r="M152" i="9"/>
  <c r="K175" i="25" s="1"/>
  <c r="J32" i="23" l="1"/>
  <c r="I32" i="23"/>
  <c r="H32" i="23"/>
  <c r="G32" i="23"/>
  <c r="F32" i="23"/>
  <c r="E32" i="23"/>
  <c r="D32" i="23"/>
  <c r="C32" i="23"/>
  <c r="J31" i="23"/>
  <c r="I31" i="23"/>
  <c r="H31" i="23"/>
  <c r="G31" i="23"/>
  <c r="F31" i="23"/>
  <c r="E31" i="23"/>
  <c r="D31" i="23"/>
  <c r="C31" i="23"/>
  <c r="J30" i="23"/>
  <c r="I30" i="23"/>
  <c r="H30" i="23"/>
  <c r="G30" i="23"/>
  <c r="F30" i="23"/>
  <c r="E30" i="23"/>
  <c r="D30" i="23"/>
  <c r="C30" i="23"/>
  <c r="J29" i="23"/>
  <c r="I29" i="23"/>
  <c r="H29" i="23"/>
  <c r="G29" i="23"/>
  <c r="F29" i="23"/>
  <c r="E29" i="23"/>
  <c r="D29" i="23"/>
  <c r="C29" i="23"/>
  <c r="J28" i="23"/>
  <c r="I28" i="23"/>
  <c r="H28" i="23"/>
  <c r="G28" i="23"/>
  <c r="F28" i="23"/>
  <c r="E28" i="23"/>
  <c r="D28" i="23"/>
  <c r="C28" i="23"/>
  <c r="J27" i="23"/>
  <c r="I27" i="23"/>
  <c r="H27" i="23"/>
  <c r="G27" i="23"/>
  <c r="F27" i="23"/>
  <c r="E27" i="23"/>
  <c r="D27" i="23"/>
  <c r="C27" i="23"/>
  <c r="J26" i="23"/>
  <c r="I26" i="23"/>
  <c r="H26" i="23"/>
  <c r="G26" i="23"/>
  <c r="F26" i="23"/>
  <c r="E26" i="23"/>
  <c r="D26" i="23"/>
  <c r="C26" i="23"/>
  <c r="J25" i="23"/>
  <c r="I25" i="23"/>
  <c r="H25" i="23"/>
  <c r="G25" i="23"/>
  <c r="F25" i="23"/>
  <c r="E25" i="23"/>
  <c r="D25" i="23"/>
  <c r="C25" i="23"/>
  <c r="J24" i="23"/>
  <c r="I24" i="23"/>
  <c r="H24" i="23"/>
  <c r="G24" i="23"/>
  <c r="F24" i="23"/>
  <c r="E24" i="23"/>
  <c r="D24" i="23"/>
  <c r="C24" i="23"/>
  <c r="J23" i="23"/>
  <c r="I23" i="23"/>
  <c r="H23" i="23"/>
  <c r="G23" i="23"/>
  <c r="F23" i="23"/>
  <c r="E23" i="23"/>
  <c r="D23" i="23"/>
  <c r="C23" i="23"/>
  <c r="J22" i="23"/>
  <c r="I22" i="23"/>
  <c r="H22" i="23"/>
  <c r="G22" i="23"/>
  <c r="F22" i="23"/>
  <c r="E22" i="23"/>
  <c r="D22" i="23"/>
  <c r="C22" i="23"/>
  <c r="J21" i="23"/>
  <c r="I21" i="23"/>
  <c r="H21" i="23"/>
  <c r="G21" i="23"/>
  <c r="F21" i="23"/>
  <c r="E21" i="23"/>
  <c r="D21" i="23"/>
  <c r="C21" i="23"/>
  <c r="J20" i="23"/>
  <c r="I20" i="23"/>
  <c r="H20" i="23"/>
  <c r="G20" i="23"/>
  <c r="F20" i="23"/>
  <c r="E20" i="23"/>
  <c r="D20" i="23"/>
  <c r="C20" i="23"/>
  <c r="L19" i="23"/>
  <c r="I5" i="3"/>
  <c r="G5" i="3"/>
  <c r="F5" i="3"/>
  <c r="H5" i="3" l="1"/>
  <c r="J5" i="3" s="1"/>
  <c r="A20" i="25" s="1"/>
  <c r="G2" i="9" l="1"/>
  <c r="I2" i="9"/>
  <c r="G6" i="25" s="1"/>
  <c r="J2" i="9"/>
  <c r="C4" i="24" l="1"/>
  <c r="B109" i="25"/>
  <c r="A114" i="25"/>
  <c r="B114" i="25"/>
  <c r="C114" i="25"/>
  <c r="D114" i="25"/>
  <c r="E114" i="25"/>
  <c r="F114" i="25"/>
  <c r="G114" i="25"/>
  <c r="H114" i="25"/>
  <c r="I114" i="25"/>
  <c r="J114" i="25"/>
  <c r="K114" i="25"/>
  <c r="C124" i="25"/>
  <c r="B125" i="25"/>
  <c r="A173" i="25"/>
  <c r="B173" i="25"/>
  <c r="C173" i="25"/>
  <c r="D173" i="25"/>
  <c r="E173" i="25"/>
  <c r="F173" i="25"/>
  <c r="G173" i="25"/>
  <c r="H173" i="25"/>
  <c r="I173" i="25"/>
  <c r="J173" i="25"/>
  <c r="K173" i="25"/>
  <c r="A174" i="25"/>
  <c r="B174" i="25"/>
  <c r="C174" i="25"/>
  <c r="D174" i="25"/>
  <c r="E174" i="25"/>
  <c r="F174" i="25"/>
  <c r="G174" i="25"/>
  <c r="H174" i="25"/>
  <c r="I174" i="25"/>
  <c r="J174" i="25"/>
  <c r="K174" i="25"/>
  <c r="H222" i="23" l="1"/>
  <c r="I220" i="23"/>
  <c r="G220" i="23"/>
  <c r="J219" i="23"/>
  <c r="J217" i="23"/>
  <c r="C215" i="23"/>
  <c r="A7" i="25"/>
  <c r="B7" i="25"/>
  <c r="C7" i="25"/>
  <c r="D7" i="25"/>
  <c r="E7" i="25"/>
  <c r="F7" i="25"/>
  <c r="G7" i="25"/>
  <c r="H7" i="25"/>
  <c r="I7" i="25"/>
  <c r="J7" i="25"/>
  <c r="K7" i="25"/>
  <c r="A8" i="25"/>
  <c r="B8" i="25"/>
  <c r="C8" i="25"/>
  <c r="D8" i="25"/>
  <c r="E8" i="25"/>
  <c r="F8" i="25"/>
  <c r="G8" i="25"/>
  <c r="H8" i="25"/>
  <c r="I8" i="25"/>
  <c r="J8" i="25"/>
  <c r="K8" i="25"/>
  <c r="A9" i="25"/>
  <c r="B9" i="25"/>
  <c r="C9" i="25"/>
  <c r="D9" i="25"/>
  <c r="E9" i="25"/>
  <c r="F9" i="25"/>
  <c r="G9" i="25"/>
  <c r="H9" i="25"/>
  <c r="I9" i="25"/>
  <c r="J9" i="25"/>
  <c r="K9" i="25"/>
  <c r="A10" i="25"/>
  <c r="B10" i="25"/>
  <c r="C10" i="25"/>
  <c r="D10" i="25"/>
  <c r="E10" i="25"/>
  <c r="F10" i="25"/>
  <c r="G10" i="25"/>
  <c r="H10" i="25"/>
  <c r="I10" i="25"/>
  <c r="J10" i="25"/>
  <c r="K10" i="25"/>
  <c r="A11" i="25"/>
  <c r="B11" i="25"/>
  <c r="C11" i="25"/>
  <c r="D11" i="25"/>
  <c r="E11" i="25"/>
  <c r="F11" i="25"/>
  <c r="G11" i="25"/>
  <c r="H11" i="25"/>
  <c r="I11" i="25"/>
  <c r="J11" i="25"/>
  <c r="K11" i="25"/>
  <c r="A12" i="25"/>
  <c r="B12" i="25"/>
  <c r="C12" i="25"/>
  <c r="D12" i="25"/>
  <c r="E12" i="25"/>
  <c r="F12" i="25"/>
  <c r="G12" i="25"/>
  <c r="H12" i="25"/>
  <c r="I12" i="25"/>
  <c r="J12" i="25"/>
  <c r="K12" i="25"/>
  <c r="A13" i="25"/>
  <c r="B13" i="25"/>
  <c r="C13" i="25"/>
  <c r="D13" i="25"/>
  <c r="E13" i="25"/>
  <c r="F13" i="25"/>
  <c r="G13" i="25"/>
  <c r="H13" i="25"/>
  <c r="I13" i="25"/>
  <c r="J13" i="25"/>
  <c r="K13" i="25"/>
  <c r="A14" i="25"/>
  <c r="B14" i="25"/>
  <c r="C14" i="25"/>
  <c r="D14" i="25"/>
  <c r="E14" i="25"/>
  <c r="F14" i="25"/>
  <c r="G14" i="25"/>
  <c r="H14" i="25"/>
  <c r="I14" i="25"/>
  <c r="J14" i="25"/>
  <c r="K14" i="25"/>
  <c r="A113" i="25"/>
  <c r="A149" i="25"/>
  <c r="B149" i="25"/>
  <c r="C149" i="25"/>
  <c r="D149" i="25"/>
  <c r="E149" i="25"/>
  <c r="F149" i="25"/>
  <c r="G149" i="25"/>
  <c r="H149" i="25"/>
  <c r="I149" i="25"/>
  <c r="J149" i="25"/>
  <c r="K149" i="25"/>
  <c r="A150" i="25"/>
  <c r="B150" i="25"/>
  <c r="C150" i="25"/>
  <c r="D150" i="25"/>
  <c r="E150" i="25"/>
  <c r="F150" i="25"/>
  <c r="G150" i="25"/>
  <c r="H150" i="25"/>
  <c r="I150" i="25"/>
  <c r="J150" i="25"/>
  <c r="K150" i="25"/>
  <c r="A152" i="25"/>
  <c r="B152" i="25"/>
  <c r="C152" i="25"/>
  <c r="D152" i="25"/>
  <c r="E152" i="25"/>
  <c r="F152" i="25"/>
  <c r="G152" i="25"/>
  <c r="H152" i="25"/>
  <c r="I152" i="25"/>
  <c r="J152" i="25"/>
  <c r="K152" i="25"/>
  <c r="A153" i="25"/>
  <c r="B153" i="25"/>
  <c r="C153" i="25"/>
  <c r="D153" i="25"/>
  <c r="E153" i="25"/>
  <c r="F153" i="25"/>
  <c r="G153" i="25"/>
  <c r="H153" i="25"/>
  <c r="I153" i="25"/>
  <c r="J153" i="25"/>
  <c r="K153" i="25"/>
  <c r="A154" i="25"/>
  <c r="B154" i="25"/>
  <c r="C154" i="25"/>
  <c r="D154" i="25"/>
  <c r="E154" i="25"/>
  <c r="F154" i="25"/>
  <c r="G154" i="25"/>
  <c r="H154" i="25"/>
  <c r="I154" i="25"/>
  <c r="J154" i="25"/>
  <c r="K154" i="25"/>
  <c r="A156" i="25"/>
  <c r="B156" i="25"/>
  <c r="C156" i="25"/>
  <c r="D156" i="25"/>
  <c r="E156" i="25"/>
  <c r="F156" i="25"/>
  <c r="G156" i="25"/>
  <c r="H156" i="25"/>
  <c r="I156" i="25"/>
  <c r="J156" i="25"/>
  <c r="K156" i="25"/>
  <c r="A157" i="25"/>
  <c r="B157" i="25"/>
  <c r="C157" i="25"/>
  <c r="D157" i="25"/>
  <c r="E157" i="25"/>
  <c r="F157" i="25"/>
  <c r="G157" i="25"/>
  <c r="H157" i="25"/>
  <c r="I157" i="25"/>
  <c r="J157" i="25"/>
  <c r="K157" i="25"/>
  <c r="A158" i="25"/>
  <c r="B158" i="25"/>
  <c r="C158" i="25"/>
  <c r="D158" i="25"/>
  <c r="E158" i="25"/>
  <c r="F158" i="25"/>
  <c r="G158" i="25"/>
  <c r="H158" i="25"/>
  <c r="I158" i="25"/>
  <c r="J158" i="25"/>
  <c r="K158" i="25"/>
  <c r="M2" i="9"/>
  <c r="L2" i="9"/>
  <c r="K2" i="9"/>
  <c r="H2" i="9"/>
  <c r="F2" i="9"/>
  <c r="E2" i="9"/>
  <c r="D2" i="9"/>
  <c r="C2" i="9"/>
  <c r="B2" i="9"/>
  <c r="A2" i="9"/>
  <c r="A214" i="23"/>
  <c r="J227" i="23" s="1"/>
  <c r="A199" i="23"/>
  <c r="A184" i="23"/>
  <c r="A169" i="23"/>
  <c r="A154" i="23"/>
  <c r="A139" i="23"/>
  <c r="H140" i="23" s="1"/>
  <c r="A124" i="23"/>
  <c r="A109" i="23"/>
  <c r="A94" i="23"/>
  <c r="A79" i="23"/>
  <c r="A64" i="23"/>
  <c r="A49" i="23"/>
  <c r="I18" i="3"/>
  <c r="I17" i="3"/>
  <c r="I16" i="3"/>
  <c r="I15" i="3"/>
  <c r="I14" i="3"/>
  <c r="I11" i="3"/>
  <c r="I10" i="3"/>
  <c r="I9" i="3"/>
  <c r="I8" i="3"/>
  <c r="I7" i="3"/>
  <c r="I6" i="3"/>
  <c r="I4" i="3"/>
  <c r="I3" i="3"/>
  <c r="A4" i="23"/>
  <c r="L139" i="23"/>
  <c r="F3" i="3"/>
  <c r="G3" i="3"/>
  <c r="F4" i="3"/>
  <c r="G4" i="3"/>
  <c r="F6" i="3"/>
  <c r="G6" i="3"/>
  <c r="F8" i="3"/>
  <c r="G8" i="3"/>
  <c r="F9" i="3"/>
  <c r="G9" i="3"/>
  <c r="F10" i="3"/>
  <c r="G10" i="3"/>
  <c r="F11" i="3"/>
  <c r="G11" i="3"/>
  <c r="F14" i="3"/>
  <c r="G14" i="3"/>
  <c r="F15" i="3"/>
  <c r="G15" i="3"/>
  <c r="F16" i="3"/>
  <c r="G16" i="3"/>
  <c r="F17" i="3"/>
  <c r="G17" i="3"/>
  <c r="F18" i="3"/>
  <c r="G18" i="3"/>
  <c r="F19" i="3"/>
  <c r="G19" i="3"/>
  <c r="I19" i="3"/>
  <c r="G7" i="3"/>
  <c r="F7" i="3"/>
  <c r="H220" i="23" l="1"/>
  <c r="G222" i="23"/>
  <c r="G225" i="23"/>
  <c r="D215" i="23"/>
  <c r="J222" i="23"/>
  <c r="F215" i="23"/>
  <c r="G223" i="23"/>
  <c r="H217" i="23"/>
  <c r="E225" i="23"/>
  <c r="I217" i="23"/>
  <c r="F225" i="23"/>
  <c r="C218" i="23"/>
  <c r="H225" i="23"/>
  <c r="E140" i="23"/>
  <c r="D149" i="23"/>
  <c r="H144" i="23"/>
  <c r="D140" i="23"/>
  <c r="I147" i="23"/>
  <c r="E143" i="23"/>
  <c r="C216" i="23"/>
  <c r="D218" i="23"/>
  <c r="J220" i="23"/>
  <c r="H223" i="23"/>
  <c r="J225" i="23"/>
  <c r="I144" i="23"/>
  <c r="D216" i="23"/>
  <c r="F218" i="23"/>
  <c r="C221" i="23"/>
  <c r="I223" i="23"/>
  <c r="G226" i="23"/>
  <c r="J147" i="23"/>
  <c r="F143" i="23"/>
  <c r="B32" i="23"/>
  <c r="L32" i="23" s="1"/>
  <c r="J33" i="23"/>
  <c r="G146" i="23"/>
  <c r="C142" i="23"/>
  <c r="E216" i="23"/>
  <c r="C219" i="23"/>
  <c r="D221" i="23"/>
  <c r="J223" i="23"/>
  <c r="H226" i="23"/>
  <c r="C148" i="23"/>
  <c r="J150" i="23"/>
  <c r="F146" i="23"/>
  <c r="J141" i="23"/>
  <c r="F216" i="23"/>
  <c r="D219" i="23"/>
  <c r="F221" i="23"/>
  <c r="C224" i="23"/>
  <c r="I226" i="23"/>
  <c r="G143" i="23"/>
  <c r="D143" i="23"/>
  <c r="I150" i="23"/>
  <c r="E146" i="23"/>
  <c r="I141" i="23"/>
  <c r="G216" i="23"/>
  <c r="E219" i="23"/>
  <c r="C222" i="23"/>
  <c r="D224" i="23"/>
  <c r="J226" i="23"/>
  <c r="H150" i="23"/>
  <c r="D146" i="23"/>
  <c r="H141" i="23"/>
  <c r="H216" i="23"/>
  <c r="F219" i="23"/>
  <c r="D222" i="23"/>
  <c r="F224" i="23"/>
  <c r="C227" i="23"/>
  <c r="H147" i="23"/>
  <c r="G149" i="23"/>
  <c r="C145" i="23"/>
  <c r="G140" i="23"/>
  <c r="J216" i="23"/>
  <c r="G219" i="23"/>
  <c r="E222" i="23"/>
  <c r="C225" i="23"/>
  <c r="D227" i="23"/>
  <c r="E149" i="23"/>
  <c r="F149" i="23"/>
  <c r="J144" i="23"/>
  <c r="F140" i="23"/>
  <c r="G217" i="23"/>
  <c r="H219" i="23"/>
  <c r="F222" i="23"/>
  <c r="D225" i="23"/>
  <c r="F227" i="23"/>
  <c r="G150" i="23"/>
  <c r="C149" i="23"/>
  <c r="C146" i="23"/>
  <c r="G144" i="23"/>
  <c r="C143" i="23"/>
  <c r="C140" i="23"/>
  <c r="J148" i="23"/>
  <c r="J145" i="23"/>
  <c r="F141" i="23"/>
  <c r="E150" i="23"/>
  <c r="I148" i="23"/>
  <c r="E147" i="23"/>
  <c r="I145" i="23"/>
  <c r="E144" i="23"/>
  <c r="I142" i="23"/>
  <c r="E141" i="23"/>
  <c r="E215" i="23"/>
  <c r="I216" i="23"/>
  <c r="E218" i="23"/>
  <c r="I219" i="23"/>
  <c r="E221" i="23"/>
  <c r="I222" i="23"/>
  <c r="E224" i="23"/>
  <c r="I225" i="23"/>
  <c r="E227" i="23"/>
  <c r="D150" i="23"/>
  <c r="H148" i="23"/>
  <c r="D147" i="23"/>
  <c r="H145" i="23"/>
  <c r="H142" i="23"/>
  <c r="D141" i="23"/>
  <c r="C150" i="23"/>
  <c r="G148" i="23"/>
  <c r="C147" i="23"/>
  <c r="G145" i="23"/>
  <c r="C144" i="23"/>
  <c r="G142" i="23"/>
  <c r="C141" i="23"/>
  <c r="G215" i="23"/>
  <c r="C217" i="23"/>
  <c r="G218" i="23"/>
  <c r="C220" i="23"/>
  <c r="G221" i="23"/>
  <c r="C223" i="23"/>
  <c r="G224" i="23"/>
  <c r="C226" i="23"/>
  <c r="G227" i="23"/>
  <c r="D144" i="23"/>
  <c r="J149" i="23"/>
  <c r="F148" i="23"/>
  <c r="J146" i="23"/>
  <c r="F145" i="23"/>
  <c r="J143" i="23"/>
  <c r="F142" i="23"/>
  <c r="J140" i="23"/>
  <c r="H215" i="23"/>
  <c r="D217" i="23"/>
  <c r="H218" i="23"/>
  <c r="D220" i="23"/>
  <c r="H221" i="23"/>
  <c r="D223" i="23"/>
  <c r="H224" i="23"/>
  <c r="D226" i="23"/>
  <c r="H227" i="23"/>
  <c r="I149" i="23"/>
  <c r="E148" i="23"/>
  <c r="I146" i="23"/>
  <c r="E145" i="23"/>
  <c r="I143" i="23"/>
  <c r="E142" i="23"/>
  <c r="I140" i="23"/>
  <c r="I215" i="23"/>
  <c r="E217" i="23"/>
  <c r="I218" i="23"/>
  <c r="E220" i="23"/>
  <c r="I221" i="23"/>
  <c r="E223" i="23"/>
  <c r="I224" i="23"/>
  <c r="E226" i="23"/>
  <c r="I227" i="23"/>
  <c r="G147" i="23"/>
  <c r="G141" i="23"/>
  <c r="F150" i="23"/>
  <c r="F147" i="23"/>
  <c r="F144" i="23"/>
  <c r="J142" i="23"/>
  <c r="H149" i="23"/>
  <c r="D148" i="23"/>
  <c r="H146" i="23"/>
  <c r="D145" i="23"/>
  <c r="H143" i="23"/>
  <c r="D142" i="23"/>
  <c r="J215" i="23"/>
  <c r="F217" i="23"/>
  <c r="J218" i="23"/>
  <c r="F220" i="23"/>
  <c r="J221" i="23"/>
  <c r="F223" i="23"/>
  <c r="J224" i="23"/>
  <c r="F226" i="23"/>
  <c r="H10" i="3"/>
  <c r="J10" i="3" s="1"/>
  <c r="H9" i="3"/>
  <c r="J9" i="3" s="1"/>
  <c r="H3" i="3"/>
  <c r="J3" i="3" s="1"/>
  <c r="H8" i="3"/>
  <c r="J8" i="3" s="1"/>
  <c r="H15" i="3"/>
  <c r="J15" i="3" s="1"/>
  <c r="H17" i="3"/>
  <c r="J17" i="3" s="1"/>
  <c r="H18" i="3"/>
  <c r="J18" i="3" s="1"/>
  <c r="H7" i="3"/>
  <c r="J7" i="3" s="1"/>
  <c r="H4" i="3"/>
  <c r="J4" i="3" s="1"/>
  <c r="A74" i="25" s="1"/>
  <c r="H6" i="3"/>
  <c r="J6" i="3" s="1"/>
  <c r="A22" i="25" s="1"/>
  <c r="H14" i="3"/>
  <c r="J14" i="3" s="1"/>
  <c r="A161" i="25" s="1"/>
  <c r="H11" i="3"/>
  <c r="J11" i="3" s="1"/>
  <c r="H19" i="3"/>
  <c r="J19" i="3" s="1"/>
  <c r="H16" i="3"/>
  <c r="J16" i="3" s="1"/>
  <c r="B140" i="23" l="1"/>
  <c r="L140" i="23" s="1"/>
  <c r="B23" i="23"/>
  <c r="L23" i="23" s="1"/>
  <c r="B20" i="23"/>
  <c r="D33" i="23"/>
  <c r="B30" i="23"/>
  <c r="L30" i="23" s="1"/>
  <c r="F33" i="23"/>
  <c r="B22" i="23"/>
  <c r="L22" i="23" s="1"/>
  <c r="B21" i="23"/>
  <c r="L21" i="23" s="1"/>
  <c r="B31" i="23"/>
  <c r="L31" i="23" s="1"/>
  <c r="B29" i="23"/>
  <c r="L29" i="23" s="1"/>
  <c r="G33" i="23"/>
  <c r="B25" i="23"/>
  <c r="L25" i="23" s="1"/>
  <c r="B27" i="23"/>
  <c r="L27" i="23" s="1"/>
  <c r="B28" i="23"/>
  <c r="L28" i="23" s="1"/>
  <c r="E33" i="23"/>
  <c r="C33" i="23"/>
  <c r="H33" i="23"/>
  <c r="I33" i="23"/>
  <c r="B26" i="23"/>
  <c r="L26" i="23" s="1"/>
  <c r="B24" i="23"/>
  <c r="L24" i="23" s="1"/>
  <c r="B149" i="23"/>
  <c r="L149" i="23" s="1"/>
  <c r="B148" i="23"/>
  <c r="L148" i="23" s="1"/>
  <c r="B141" i="23"/>
  <c r="L141" i="23" s="1"/>
  <c r="B144" i="23"/>
  <c r="L144" i="23" s="1"/>
  <c r="B142" i="23"/>
  <c r="L142" i="23" s="1"/>
  <c r="B147" i="23"/>
  <c r="L147" i="23" s="1"/>
  <c r="B143" i="23"/>
  <c r="L143" i="23" s="1"/>
  <c r="B146" i="23"/>
  <c r="L146" i="23" s="1"/>
  <c r="B150" i="23"/>
  <c r="L150" i="23" s="1"/>
  <c r="B145" i="23"/>
  <c r="L145" i="23" s="1"/>
  <c r="D17" i="25"/>
  <c r="B33" i="23" l="1"/>
  <c r="L33" i="23" s="1"/>
  <c r="L20" i="23"/>
  <c r="L214" i="23"/>
  <c r="L199" i="23"/>
  <c r="L124" i="23"/>
  <c r="L184" i="23"/>
  <c r="L169" i="23"/>
  <c r="L154" i="23"/>
  <c r="L109" i="23"/>
  <c r="L94" i="23"/>
  <c r="L79" i="23"/>
  <c r="L64" i="23"/>
  <c r="L49" i="23"/>
  <c r="L34" i="23"/>
  <c r="L4" i="23"/>
  <c r="D15" i="25"/>
  <c r="D16" i="25"/>
  <c r="A15" i="25"/>
  <c r="C15" i="25"/>
  <c r="B15" i="25"/>
  <c r="E15" i="25"/>
  <c r="F15" i="25"/>
  <c r="G15" i="25"/>
  <c r="H15" i="25"/>
  <c r="I15" i="25"/>
  <c r="J15" i="25"/>
  <c r="K15" i="25"/>
  <c r="A16" i="25"/>
  <c r="C16" i="25"/>
  <c r="B16" i="25"/>
  <c r="E16" i="25"/>
  <c r="F16" i="25"/>
  <c r="G16" i="25"/>
  <c r="H16" i="25"/>
  <c r="I16" i="25"/>
  <c r="J16" i="25"/>
  <c r="K16" i="25"/>
  <c r="A17" i="25"/>
  <c r="C17" i="25"/>
  <c r="B17" i="25"/>
  <c r="E17" i="25"/>
  <c r="F17" i="25"/>
  <c r="G17" i="25"/>
  <c r="H17" i="25"/>
  <c r="I17" i="25"/>
  <c r="J17" i="25"/>
  <c r="K17" i="25"/>
  <c r="B18" i="25"/>
  <c r="B21" i="25"/>
  <c r="B23" i="25"/>
  <c r="B24" i="25"/>
  <c r="B25" i="25"/>
  <c r="B26" i="25"/>
  <c r="B27" i="25"/>
  <c r="B28" i="25"/>
  <c r="B29" i="25"/>
  <c r="B30" i="25"/>
  <c r="B31" i="25"/>
  <c r="B33" i="25"/>
  <c r="B34" i="25"/>
  <c r="B35" i="25"/>
  <c r="B36" i="25"/>
  <c r="B37" i="25"/>
  <c r="B38" i="25"/>
  <c r="B39" i="25"/>
  <c r="B40" i="25"/>
  <c r="B41" i="25"/>
  <c r="B42" i="25"/>
  <c r="B43" i="25"/>
  <c r="B44" i="25"/>
  <c r="B45" i="25"/>
  <c r="B46" i="25"/>
  <c r="B47" i="25"/>
  <c r="B49" i="25"/>
  <c r="B50" i="25"/>
  <c r="B51" i="25"/>
  <c r="B52" i="25"/>
  <c r="B53" i="25"/>
  <c r="B54" i="25"/>
  <c r="B55" i="25"/>
  <c r="B56" i="25"/>
  <c r="B57" i="25"/>
  <c r="B58" i="25"/>
  <c r="B60" i="25"/>
  <c r="B61" i="25"/>
  <c r="B62" i="25"/>
  <c r="B63" i="25"/>
  <c r="B64" i="25"/>
  <c r="B65" i="25"/>
  <c r="B66" i="25"/>
  <c r="B67" i="25"/>
  <c r="B68" i="25"/>
  <c r="B69" i="25"/>
  <c r="B70" i="25"/>
  <c r="B71" i="25"/>
  <c r="B72" i="25"/>
  <c r="B75" i="25"/>
  <c r="B76" i="25"/>
  <c r="B77" i="25"/>
  <c r="B78" i="25"/>
  <c r="B79" i="25"/>
  <c r="B80" i="25"/>
  <c r="B81" i="25"/>
  <c r="B82" i="25"/>
  <c r="B83" i="25"/>
  <c r="B84" i="25"/>
  <c r="B86" i="25"/>
  <c r="B87" i="25"/>
  <c r="B88" i="25"/>
  <c r="B89" i="25"/>
  <c r="B90" i="25"/>
  <c r="B92" i="25"/>
  <c r="B93" i="25"/>
  <c r="B94" i="25"/>
  <c r="B95" i="25"/>
  <c r="B96" i="25"/>
  <c r="B97" i="25"/>
  <c r="B98" i="25"/>
  <c r="B99" i="25"/>
  <c r="B100" i="25"/>
  <c r="B101" i="25"/>
  <c r="B102" i="25"/>
  <c r="B103" i="25"/>
  <c r="B104" i="25"/>
  <c r="B105" i="25"/>
  <c r="B107" i="25"/>
  <c r="B108" i="25"/>
  <c r="B110" i="25"/>
  <c r="B111" i="25"/>
  <c r="B112" i="25"/>
  <c r="B113" i="25"/>
  <c r="B117" i="25"/>
  <c r="B118" i="25"/>
  <c r="B119" i="25"/>
  <c r="B120" i="25"/>
  <c r="B121" i="25"/>
  <c r="B122" i="25"/>
  <c r="B123" i="25"/>
  <c r="B124" i="25"/>
  <c r="B126" i="25"/>
  <c r="B128" i="25"/>
  <c r="B129" i="25"/>
  <c r="B130" i="25"/>
  <c r="B131" i="25"/>
  <c r="B132" i="25"/>
  <c r="B133" i="25"/>
  <c r="B134" i="25"/>
  <c r="B135" i="25"/>
  <c r="B136" i="25"/>
  <c r="B137" i="25"/>
  <c r="B138" i="25"/>
  <c r="B140" i="25"/>
  <c r="B141" i="25"/>
  <c r="B142" i="25"/>
  <c r="B143" i="25"/>
  <c r="B144" i="25"/>
  <c r="B145" i="25"/>
  <c r="B146" i="25"/>
  <c r="B147" i="25"/>
  <c r="B148" i="25"/>
  <c r="B159" i="25"/>
  <c r="B160" i="25"/>
  <c r="B162" i="25"/>
  <c r="B163" i="25"/>
  <c r="B165" i="25"/>
  <c r="B166" i="25"/>
  <c r="B167" i="25"/>
  <c r="B168" i="25"/>
  <c r="B169" i="25"/>
  <c r="B170" i="25"/>
  <c r="B171" i="25"/>
  <c r="B172" i="25"/>
  <c r="D18" i="25" l="1"/>
  <c r="D21" i="25"/>
  <c r="D23" i="25"/>
  <c r="A24" i="25"/>
  <c r="C24" i="25"/>
  <c r="D24" i="25"/>
  <c r="E24" i="25"/>
  <c r="F24" i="25"/>
  <c r="G24" i="25"/>
  <c r="H24" i="25"/>
  <c r="I24" i="25"/>
  <c r="K24" i="25"/>
  <c r="D25" i="25"/>
  <c r="D26" i="25"/>
  <c r="D27" i="25"/>
  <c r="D28" i="25"/>
  <c r="D29" i="25"/>
  <c r="D30" i="25"/>
  <c r="D31" i="25"/>
  <c r="D33" i="25"/>
  <c r="D34" i="25"/>
  <c r="D35" i="25"/>
  <c r="D36" i="25"/>
  <c r="B218" i="23" l="1"/>
  <c r="L218" i="23" s="1"/>
  <c r="B224" i="23"/>
  <c r="L224" i="23" s="1"/>
  <c r="B227" i="23"/>
  <c r="L227" i="23" s="1"/>
  <c r="E228" i="23"/>
  <c r="B223" i="23"/>
  <c r="L223" i="23" s="1"/>
  <c r="B226" i="23"/>
  <c r="L226" i="23" s="1"/>
  <c r="B222" i="23"/>
  <c r="L222" i="23" s="1"/>
  <c r="B217" i="23"/>
  <c r="L217" i="23" s="1"/>
  <c r="B216" i="23"/>
  <c r="L216" i="23" s="1"/>
  <c r="B225" i="23"/>
  <c r="L225" i="23" s="1"/>
  <c r="H228" i="23"/>
  <c r="I228" i="23"/>
  <c r="J228" i="23"/>
  <c r="C228" i="23"/>
  <c r="B221" i="23"/>
  <c r="L221" i="23" s="1"/>
  <c r="B220" i="23"/>
  <c r="L220" i="23" s="1"/>
  <c r="F228" i="23"/>
  <c r="D228" i="23"/>
  <c r="G228" i="23"/>
  <c r="B219" i="23"/>
  <c r="L219" i="23" s="1"/>
  <c r="B215" i="23"/>
  <c r="L215" i="23" s="1"/>
  <c r="B228" i="23" l="1"/>
  <c r="L228" i="23" s="1"/>
  <c r="AC1" i="1" l="1"/>
  <c r="AA1" i="1"/>
  <c r="F23" i="3"/>
  <c r="G23" i="3"/>
  <c r="I23" i="3"/>
  <c r="F24" i="3"/>
  <c r="G24" i="3"/>
  <c r="I24" i="3"/>
  <c r="F25" i="3"/>
  <c r="G25" i="3"/>
  <c r="I25" i="3"/>
  <c r="F26" i="3"/>
  <c r="G26" i="3"/>
  <c r="I26" i="3"/>
  <c r="F22" i="3"/>
  <c r="G22" i="3"/>
  <c r="I22" i="3"/>
  <c r="H25" i="3" l="1"/>
  <c r="H24" i="3"/>
  <c r="H23" i="3"/>
  <c r="H26" i="3"/>
  <c r="H22" i="3"/>
  <c r="A18" i="25"/>
  <c r="C18" i="25"/>
  <c r="E18" i="25"/>
  <c r="F18" i="25"/>
  <c r="G18" i="25"/>
  <c r="H18" i="25"/>
  <c r="I18" i="25"/>
  <c r="J18" i="25"/>
  <c r="K18" i="25"/>
  <c r="A21" i="25"/>
  <c r="C21" i="25"/>
  <c r="E21" i="25"/>
  <c r="F21" i="25"/>
  <c r="G21" i="25"/>
  <c r="H21" i="25"/>
  <c r="I21" i="25"/>
  <c r="J21" i="25"/>
  <c r="K21" i="25"/>
  <c r="A23" i="25"/>
  <c r="C23" i="25"/>
  <c r="E23" i="25"/>
  <c r="F23" i="25"/>
  <c r="G23" i="25"/>
  <c r="H23" i="25"/>
  <c r="I23" i="25"/>
  <c r="J23" i="25"/>
  <c r="K23" i="25"/>
  <c r="J24" i="25"/>
  <c r="A25" i="25"/>
  <c r="C25" i="25"/>
  <c r="E25" i="25"/>
  <c r="F25" i="25"/>
  <c r="G25" i="25"/>
  <c r="H25" i="25"/>
  <c r="I25" i="25"/>
  <c r="J25" i="25"/>
  <c r="K25" i="25"/>
  <c r="A26" i="25"/>
  <c r="C26" i="25"/>
  <c r="E26" i="25"/>
  <c r="F26" i="25"/>
  <c r="G26" i="25"/>
  <c r="H26" i="25"/>
  <c r="I26" i="25"/>
  <c r="J26" i="25"/>
  <c r="K26" i="25"/>
  <c r="A27" i="25"/>
  <c r="C27" i="25"/>
  <c r="E27" i="25"/>
  <c r="F27" i="25"/>
  <c r="G27" i="25"/>
  <c r="H27" i="25"/>
  <c r="I27" i="25"/>
  <c r="J27" i="25"/>
  <c r="K27" i="25"/>
  <c r="A28" i="25"/>
  <c r="C28" i="25"/>
  <c r="E28" i="25"/>
  <c r="F28" i="25"/>
  <c r="G28" i="25"/>
  <c r="H28" i="25"/>
  <c r="I28" i="25"/>
  <c r="J28" i="25"/>
  <c r="K28" i="25"/>
  <c r="A29" i="25"/>
  <c r="C29" i="25"/>
  <c r="E29" i="25"/>
  <c r="F29" i="25"/>
  <c r="G29" i="25"/>
  <c r="H29" i="25"/>
  <c r="I29" i="25"/>
  <c r="J29" i="25"/>
  <c r="K29" i="25"/>
  <c r="A30" i="25"/>
  <c r="C30" i="25"/>
  <c r="E30" i="25"/>
  <c r="F30" i="25"/>
  <c r="G30" i="25"/>
  <c r="H30" i="25"/>
  <c r="I30" i="25"/>
  <c r="J30" i="25"/>
  <c r="K30" i="25"/>
  <c r="A31" i="25"/>
  <c r="C31" i="25"/>
  <c r="E31" i="25"/>
  <c r="F31" i="25"/>
  <c r="G31" i="25"/>
  <c r="H31" i="25"/>
  <c r="I31" i="25"/>
  <c r="J31" i="25"/>
  <c r="K31" i="25"/>
  <c r="A33" i="25"/>
  <c r="C33" i="25"/>
  <c r="E33" i="25"/>
  <c r="F33" i="25"/>
  <c r="G33" i="25"/>
  <c r="H33" i="25"/>
  <c r="I33" i="25"/>
  <c r="J33" i="25"/>
  <c r="K33" i="25"/>
  <c r="A34" i="25"/>
  <c r="C34" i="25"/>
  <c r="E34" i="25"/>
  <c r="F34" i="25"/>
  <c r="G34" i="25"/>
  <c r="H34" i="25"/>
  <c r="I34" i="25"/>
  <c r="J34" i="25"/>
  <c r="K34" i="25"/>
  <c r="A35" i="25"/>
  <c r="C35" i="25"/>
  <c r="E35" i="25"/>
  <c r="F35" i="25"/>
  <c r="G35" i="25"/>
  <c r="H35" i="25"/>
  <c r="I35" i="25"/>
  <c r="J35" i="25"/>
  <c r="K35" i="25"/>
  <c r="A36" i="25"/>
  <c r="C36" i="25"/>
  <c r="E36" i="25"/>
  <c r="F36" i="25"/>
  <c r="G36" i="25"/>
  <c r="H36" i="25"/>
  <c r="I36" i="25"/>
  <c r="J36" i="25"/>
  <c r="K36" i="25"/>
  <c r="A37" i="25"/>
  <c r="C37" i="25"/>
  <c r="D37" i="25"/>
  <c r="E37" i="25"/>
  <c r="F37" i="25"/>
  <c r="G37" i="25"/>
  <c r="H37" i="25"/>
  <c r="I37" i="25"/>
  <c r="J37" i="25"/>
  <c r="K37" i="25"/>
  <c r="A38" i="25"/>
  <c r="C38" i="25"/>
  <c r="D38" i="25"/>
  <c r="E38" i="25"/>
  <c r="F38" i="25"/>
  <c r="G38" i="25"/>
  <c r="H38" i="25"/>
  <c r="I38" i="25"/>
  <c r="J38" i="25"/>
  <c r="K38" i="25"/>
  <c r="A39" i="25"/>
  <c r="C39" i="25"/>
  <c r="D39" i="25"/>
  <c r="E39" i="25"/>
  <c r="F39" i="25"/>
  <c r="G39" i="25"/>
  <c r="H39" i="25"/>
  <c r="I39" i="25"/>
  <c r="J39" i="25"/>
  <c r="K39" i="25"/>
  <c r="A40" i="25"/>
  <c r="C40" i="25"/>
  <c r="D40" i="25"/>
  <c r="E40" i="25"/>
  <c r="F40" i="25"/>
  <c r="G40" i="25"/>
  <c r="H40" i="25"/>
  <c r="I40" i="25"/>
  <c r="J40" i="25"/>
  <c r="K40" i="25"/>
  <c r="A41" i="25"/>
  <c r="C41" i="25"/>
  <c r="D41" i="25"/>
  <c r="E41" i="25"/>
  <c r="F41" i="25"/>
  <c r="G41" i="25"/>
  <c r="H41" i="25"/>
  <c r="I41" i="25"/>
  <c r="J41" i="25"/>
  <c r="K41" i="25"/>
  <c r="A42" i="25"/>
  <c r="C42" i="25"/>
  <c r="D42" i="25"/>
  <c r="E42" i="25"/>
  <c r="F42" i="25"/>
  <c r="G42" i="25"/>
  <c r="H42" i="25"/>
  <c r="I42" i="25"/>
  <c r="J42" i="25"/>
  <c r="K42" i="25"/>
  <c r="A43" i="25"/>
  <c r="C43" i="25"/>
  <c r="D43" i="25"/>
  <c r="E43" i="25"/>
  <c r="F43" i="25"/>
  <c r="G43" i="25"/>
  <c r="H43" i="25"/>
  <c r="I43" i="25"/>
  <c r="J43" i="25"/>
  <c r="K43" i="25"/>
  <c r="A44" i="25"/>
  <c r="C44" i="25"/>
  <c r="D44" i="25"/>
  <c r="E44" i="25"/>
  <c r="F44" i="25"/>
  <c r="G44" i="25"/>
  <c r="H44" i="25"/>
  <c r="I44" i="25"/>
  <c r="J44" i="25"/>
  <c r="K44" i="25"/>
  <c r="A45" i="25"/>
  <c r="C45" i="25"/>
  <c r="D45" i="25"/>
  <c r="E45" i="25"/>
  <c r="F45" i="25"/>
  <c r="G45" i="25"/>
  <c r="H45" i="25"/>
  <c r="I45" i="25"/>
  <c r="J45" i="25"/>
  <c r="K45" i="25"/>
  <c r="A46" i="25"/>
  <c r="C46" i="25"/>
  <c r="D46" i="25"/>
  <c r="E46" i="25"/>
  <c r="F46" i="25"/>
  <c r="G46" i="25"/>
  <c r="H46" i="25"/>
  <c r="I46" i="25"/>
  <c r="J46" i="25"/>
  <c r="K46" i="25"/>
  <c r="A47" i="25"/>
  <c r="C47" i="25"/>
  <c r="D47" i="25"/>
  <c r="E47" i="25"/>
  <c r="F47" i="25"/>
  <c r="G47" i="25"/>
  <c r="H47" i="25"/>
  <c r="I47" i="25"/>
  <c r="J47" i="25"/>
  <c r="K47" i="25"/>
  <c r="A49" i="25"/>
  <c r="C49" i="25"/>
  <c r="D49" i="25"/>
  <c r="E49" i="25"/>
  <c r="F49" i="25"/>
  <c r="G49" i="25"/>
  <c r="H49" i="25"/>
  <c r="I49" i="25"/>
  <c r="J49" i="25"/>
  <c r="K49" i="25"/>
  <c r="A50" i="25"/>
  <c r="C50" i="25"/>
  <c r="D50" i="25"/>
  <c r="E50" i="25"/>
  <c r="F50" i="25"/>
  <c r="G50" i="25"/>
  <c r="H50" i="25"/>
  <c r="I50" i="25"/>
  <c r="J50" i="25"/>
  <c r="K50" i="25"/>
  <c r="A51" i="25"/>
  <c r="C51" i="25"/>
  <c r="D51" i="25"/>
  <c r="E51" i="25"/>
  <c r="F51" i="25"/>
  <c r="G51" i="25"/>
  <c r="H51" i="25"/>
  <c r="I51" i="25"/>
  <c r="J51" i="25"/>
  <c r="K51" i="25"/>
  <c r="A52" i="25"/>
  <c r="C52" i="25"/>
  <c r="D52" i="25"/>
  <c r="E52" i="25"/>
  <c r="F52" i="25"/>
  <c r="G52" i="25"/>
  <c r="H52" i="25"/>
  <c r="I52" i="25"/>
  <c r="J52" i="25"/>
  <c r="K52" i="25"/>
  <c r="A53" i="25"/>
  <c r="C53" i="25"/>
  <c r="D53" i="25"/>
  <c r="E53" i="25"/>
  <c r="F53" i="25"/>
  <c r="G53" i="25"/>
  <c r="H53" i="25"/>
  <c r="I53" i="25"/>
  <c r="J53" i="25"/>
  <c r="K53" i="25"/>
  <c r="A54" i="25"/>
  <c r="C54" i="25"/>
  <c r="D54" i="25"/>
  <c r="E54" i="25"/>
  <c r="F54" i="25"/>
  <c r="G54" i="25"/>
  <c r="H54" i="25"/>
  <c r="I54" i="25"/>
  <c r="J54" i="25"/>
  <c r="K54" i="25"/>
  <c r="A55" i="25"/>
  <c r="C55" i="25"/>
  <c r="D55" i="25"/>
  <c r="E55" i="25"/>
  <c r="F55" i="25"/>
  <c r="G55" i="25"/>
  <c r="H55" i="25"/>
  <c r="I55" i="25"/>
  <c r="J55" i="25"/>
  <c r="K55" i="25"/>
  <c r="A56" i="25"/>
  <c r="C56" i="25"/>
  <c r="D56" i="25"/>
  <c r="E56" i="25"/>
  <c r="F56" i="25"/>
  <c r="G56" i="25"/>
  <c r="H56" i="25"/>
  <c r="I56" i="25"/>
  <c r="J56" i="25"/>
  <c r="K56" i="25"/>
  <c r="A57" i="25"/>
  <c r="C57" i="25"/>
  <c r="D57" i="25"/>
  <c r="E57" i="25"/>
  <c r="F57" i="25"/>
  <c r="G57" i="25"/>
  <c r="H57" i="25"/>
  <c r="I57" i="25"/>
  <c r="J57" i="25"/>
  <c r="K57" i="25"/>
  <c r="A58" i="25"/>
  <c r="C58" i="25"/>
  <c r="D58" i="25"/>
  <c r="E58" i="25"/>
  <c r="F58" i="25"/>
  <c r="G58" i="25"/>
  <c r="H58" i="25"/>
  <c r="I58" i="25"/>
  <c r="J58" i="25"/>
  <c r="K58" i="25"/>
  <c r="A60" i="25"/>
  <c r="C60" i="25"/>
  <c r="D60" i="25"/>
  <c r="E60" i="25"/>
  <c r="F60" i="25"/>
  <c r="G60" i="25"/>
  <c r="H60" i="25"/>
  <c r="I60" i="25"/>
  <c r="J60" i="25"/>
  <c r="K60" i="25"/>
  <c r="A61" i="25"/>
  <c r="C61" i="25"/>
  <c r="D61" i="25"/>
  <c r="E61" i="25"/>
  <c r="F61" i="25"/>
  <c r="G61" i="25"/>
  <c r="H61" i="25"/>
  <c r="I61" i="25"/>
  <c r="J61" i="25"/>
  <c r="K61" i="25"/>
  <c r="A62" i="25"/>
  <c r="C62" i="25"/>
  <c r="D62" i="25"/>
  <c r="E62" i="25"/>
  <c r="F62" i="25"/>
  <c r="G62" i="25"/>
  <c r="H62" i="25"/>
  <c r="I62" i="25"/>
  <c r="J62" i="25"/>
  <c r="K62" i="25"/>
  <c r="A63" i="25"/>
  <c r="C63" i="25"/>
  <c r="D63" i="25"/>
  <c r="E63" i="25"/>
  <c r="F63" i="25"/>
  <c r="G63" i="25"/>
  <c r="H63" i="25"/>
  <c r="I63" i="25"/>
  <c r="J63" i="25"/>
  <c r="K63" i="25"/>
  <c r="A64" i="25"/>
  <c r="C64" i="25"/>
  <c r="D64" i="25"/>
  <c r="E64" i="25"/>
  <c r="F64" i="25"/>
  <c r="G64" i="25"/>
  <c r="H64" i="25"/>
  <c r="I64" i="25"/>
  <c r="J64" i="25"/>
  <c r="K64" i="25"/>
  <c r="A65" i="25"/>
  <c r="C65" i="25"/>
  <c r="D65" i="25"/>
  <c r="E65" i="25"/>
  <c r="F65" i="25"/>
  <c r="G65" i="25"/>
  <c r="H65" i="25"/>
  <c r="I65" i="25"/>
  <c r="J65" i="25"/>
  <c r="K65" i="25"/>
  <c r="A66" i="25"/>
  <c r="C66" i="25"/>
  <c r="D66" i="25"/>
  <c r="E66" i="25"/>
  <c r="F66" i="25"/>
  <c r="G66" i="25"/>
  <c r="H66" i="25"/>
  <c r="I66" i="25"/>
  <c r="J66" i="25"/>
  <c r="K66" i="25"/>
  <c r="A67" i="25"/>
  <c r="C67" i="25"/>
  <c r="D67" i="25"/>
  <c r="E67" i="25"/>
  <c r="F67" i="25"/>
  <c r="G67" i="25"/>
  <c r="H67" i="25"/>
  <c r="I67" i="25"/>
  <c r="J67" i="25"/>
  <c r="K67" i="25"/>
  <c r="A68" i="25"/>
  <c r="C68" i="25"/>
  <c r="D68" i="25"/>
  <c r="E68" i="25"/>
  <c r="F68" i="25"/>
  <c r="G68" i="25"/>
  <c r="H68" i="25"/>
  <c r="I68" i="25"/>
  <c r="J68" i="25"/>
  <c r="K68" i="25"/>
  <c r="A69" i="25"/>
  <c r="C69" i="25"/>
  <c r="D69" i="25"/>
  <c r="E69" i="25"/>
  <c r="F69" i="25"/>
  <c r="G69" i="25"/>
  <c r="H69" i="25"/>
  <c r="I69" i="25"/>
  <c r="J69" i="25"/>
  <c r="K69" i="25"/>
  <c r="A70" i="25"/>
  <c r="C70" i="25"/>
  <c r="D70" i="25"/>
  <c r="E70" i="25"/>
  <c r="F70" i="25"/>
  <c r="G70" i="25"/>
  <c r="H70" i="25"/>
  <c r="I70" i="25"/>
  <c r="J70" i="25"/>
  <c r="K70" i="25"/>
  <c r="A71" i="25"/>
  <c r="C71" i="25"/>
  <c r="D71" i="25"/>
  <c r="E71" i="25"/>
  <c r="F71" i="25"/>
  <c r="G71" i="25"/>
  <c r="H71" i="25"/>
  <c r="I71" i="25"/>
  <c r="J71" i="25"/>
  <c r="K71" i="25"/>
  <c r="A72" i="25"/>
  <c r="C72" i="25"/>
  <c r="D72" i="25"/>
  <c r="E72" i="25"/>
  <c r="F72" i="25"/>
  <c r="G72" i="25"/>
  <c r="H72" i="25"/>
  <c r="I72" i="25"/>
  <c r="J72" i="25"/>
  <c r="K72" i="25"/>
  <c r="A75" i="25"/>
  <c r="C75" i="25"/>
  <c r="D75" i="25"/>
  <c r="E75" i="25"/>
  <c r="F75" i="25"/>
  <c r="G75" i="25"/>
  <c r="H75" i="25"/>
  <c r="I75" i="25"/>
  <c r="J75" i="25"/>
  <c r="K75" i="25"/>
  <c r="A76" i="25"/>
  <c r="C76" i="25"/>
  <c r="D76" i="25"/>
  <c r="E76" i="25"/>
  <c r="F76" i="25"/>
  <c r="G76" i="25"/>
  <c r="H76" i="25"/>
  <c r="I76" i="25"/>
  <c r="J76" i="25"/>
  <c r="K76" i="25"/>
  <c r="A77" i="25"/>
  <c r="C77" i="25"/>
  <c r="D77" i="25"/>
  <c r="E77" i="25"/>
  <c r="F77" i="25"/>
  <c r="G77" i="25"/>
  <c r="H77" i="25"/>
  <c r="I77" i="25"/>
  <c r="J77" i="25"/>
  <c r="K77" i="25"/>
  <c r="A78" i="25"/>
  <c r="C78" i="25"/>
  <c r="D78" i="25"/>
  <c r="E78" i="25"/>
  <c r="F78" i="25"/>
  <c r="G78" i="25"/>
  <c r="H78" i="25"/>
  <c r="I78" i="25"/>
  <c r="J78" i="25"/>
  <c r="K78" i="25"/>
  <c r="A79" i="25"/>
  <c r="C79" i="25"/>
  <c r="D79" i="25"/>
  <c r="E79" i="25"/>
  <c r="F79" i="25"/>
  <c r="G79" i="25"/>
  <c r="H79" i="25"/>
  <c r="I79" i="25"/>
  <c r="J79" i="25"/>
  <c r="K79" i="25"/>
  <c r="A80" i="25"/>
  <c r="C80" i="25"/>
  <c r="D80" i="25"/>
  <c r="E80" i="25"/>
  <c r="F80" i="25"/>
  <c r="G80" i="25"/>
  <c r="H80" i="25"/>
  <c r="I80" i="25"/>
  <c r="J80" i="25"/>
  <c r="K80" i="25"/>
  <c r="A81" i="25"/>
  <c r="C81" i="25"/>
  <c r="D81" i="25"/>
  <c r="E81" i="25"/>
  <c r="F81" i="25"/>
  <c r="G81" i="25"/>
  <c r="H81" i="25"/>
  <c r="I81" i="25"/>
  <c r="J81" i="25"/>
  <c r="K81" i="25"/>
  <c r="A82" i="25"/>
  <c r="C82" i="25"/>
  <c r="D82" i="25"/>
  <c r="E82" i="25"/>
  <c r="F82" i="25"/>
  <c r="G82" i="25"/>
  <c r="H82" i="25"/>
  <c r="I82" i="25"/>
  <c r="J82" i="25"/>
  <c r="K82" i="25"/>
  <c r="A83" i="25"/>
  <c r="C83" i="25"/>
  <c r="D83" i="25"/>
  <c r="E83" i="25"/>
  <c r="F83" i="25"/>
  <c r="G83" i="25"/>
  <c r="H83" i="25"/>
  <c r="I83" i="25"/>
  <c r="J83" i="25"/>
  <c r="K83" i="25"/>
  <c r="A84" i="25"/>
  <c r="C84" i="25"/>
  <c r="D84" i="25"/>
  <c r="E84" i="25"/>
  <c r="F84" i="25"/>
  <c r="G84" i="25"/>
  <c r="H84" i="25"/>
  <c r="I84" i="25"/>
  <c r="J84" i="25"/>
  <c r="K84" i="25"/>
  <c r="A86" i="25"/>
  <c r="C86" i="25"/>
  <c r="D86" i="25"/>
  <c r="E86" i="25"/>
  <c r="F86" i="25"/>
  <c r="G86" i="25"/>
  <c r="H86" i="25"/>
  <c r="I86" i="25"/>
  <c r="J86" i="25"/>
  <c r="K86" i="25"/>
  <c r="A87" i="25"/>
  <c r="C87" i="25"/>
  <c r="D87" i="25"/>
  <c r="E87" i="25"/>
  <c r="F87" i="25"/>
  <c r="G87" i="25"/>
  <c r="H87" i="25"/>
  <c r="I87" i="25"/>
  <c r="J87" i="25"/>
  <c r="K87" i="25"/>
  <c r="A88" i="25"/>
  <c r="C88" i="25"/>
  <c r="D88" i="25"/>
  <c r="E88" i="25"/>
  <c r="F88" i="25"/>
  <c r="G88" i="25"/>
  <c r="H88" i="25"/>
  <c r="I88" i="25"/>
  <c r="J88" i="25"/>
  <c r="K88" i="25"/>
  <c r="A89" i="25"/>
  <c r="C89" i="25"/>
  <c r="D89" i="25"/>
  <c r="E89" i="25"/>
  <c r="F89" i="25"/>
  <c r="G89" i="25"/>
  <c r="H89" i="25"/>
  <c r="I89" i="25"/>
  <c r="J89" i="25"/>
  <c r="K89" i="25"/>
  <c r="A90" i="25"/>
  <c r="C90" i="25"/>
  <c r="D90" i="25"/>
  <c r="E90" i="25"/>
  <c r="F90" i="25"/>
  <c r="G90" i="25"/>
  <c r="H90" i="25"/>
  <c r="I90" i="25"/>
  <c r="J90" i="25"/>
  <c r="K90" i="25"/>
  <c r="A92" i="25"/>
  <c r="C92" i="25"/>
  <c r="D92" i="25"/>
  <c r="E92" i="25"/>
  <c r="F92" i="25"/>
  <c r="G92" i="25"/>
  <c r="H92" i="25"/>
  <c r="I92" i="25"/>
  <c r="J92" i="25"/>
  <c r="K92" i="25"/>
  <c r="A93" i="25"/>
  <c r="C93" i="25"/>
  <c r="D93" i="25"/>
  <c r="E93" i="25"/>
  <c r="F93" i="25"/>
  <c r="G93" i="25"/>
  <c r="H93" i="25"/>
  <c r="I93" i="25"/>
  <c r="J93" i="25"/>
  <c r="K93" i="25"/>
  <c r="A94" i="25"/>
  <c r="C94" i="25"/>
  <c r="D94" i="25"/>
  <c r="E94" i="25"/>
  <c r="F94" i="25"/>
  <c r="G94" i="25"/>
  <c r="H94" i="25"/>
  <c r="I94" i="25"/>
  <c r="J94" i="25"/>
  <c r="K94" i="25"/>
  <c r="A95" i="25"/>
  <c r="C95" i="25"/>
  <c r="D95" i="25"/>
  <c r="E95" i="25"/>
  <c r="F95" i="25"/>
  <c r="G95" i="25"/>
  <c r="H95" i="25"/>
  <c r="I95" i="25"/>
  <c r="J95" i="25"/>
  <c r="K95" i="25"/>
  <c r="A96" i="25"/>
  <c r="C96" i="25"/>
  <c r="D96" i="25"/>
  <c r="E96" i="25"/>
  <c r="F96" i="25"/>
  <c r="G96" i="25"/>
  <c r="H96" i="25"/>
  <c r="I96" i="25"/>
  <c r="J96" i="25"/>
  <c r="K96" i="25"/>
  <c r="A97" i="25"/>
  <c r="C97" i="25"/>
  <c r="D97" i="25"/>
  <c r="E97" i="25"/>
  <c r="F97" i="25"/>
  <c r="G97" i="25"/>
  <c r="H97" i="25"/>
  <c r="I97" i="25"/>
  <c r="J97" i="25"/>
  <c r="K97" i="25"/>
  <c r="A98" i="25"/>
  <c r="C98" i="25"/>
  <c r="D98" i="25"/>
  <c r="E98" i="25"/>
  <c r="F98" i="25"/>
  <c r="G98" i="25"/>
  <c r="H98" i="25"/>
  <c r="I98" i="25"/>
  <c r="J98" i="25"/>
  <c r="K98" i="25"/>
  <c r="A99" i="25"/>
  <c r="C99" i="25"/>
  <c r="D99" i="25"/>
  <c r="E99" i="25"/>
  <c r="F99" i="25"/>
  <c r="G99" i="25"/>
  <c r="H99" i="25"/>
  <c r="I99" i="25"/>
  <c r="J99" i="25"/>
  <c r="K99" i="25"/>
  <c r="A100" i="25"/>
  <c r="C100" i="25"/>
  <c r="D100" i="25"/>
  <c r="E100" i="25"/>
  <c r="F100" i="25"/>
  <c r="G100" i="25"/>
  <c r="H100" i="25"/>
  <c r="I100" i="25"/>
  <c r="J100" i="25"/>
  <c r="K100" i="25"/>
  <c r="A101" i="25"/>
  <c r="C101" i="25"/>
  <c r="D101" i="25"/>
  <c r="E101" i="25"/>
  <c r="F101" i="25"/>
  <c r="G101" i="25"/>
  <c r="H101" i="25"/>
  <c r="I101" i="25"/>
  <c r="J101" i="25"/>
  <c r="K101" i="25"/>
  <c r="A102" i="25"/>
  <c r="C102" i="25"/>
  <c r="D102" i="25"/>
  <c r="E102" i="25"/>
  <c r="F102" i="25"/>
  <c r="G102" i="25"/>
  <c r="H102" i="25"/>
  <c r="I102" i="25"/>
  <c r="J102" i="25"/>
  <c r="K102" i="25"/>
  <c r="A103" i="25"/>
  <c r="C103" i="25"/>
  <c r="D103" i="25"/>
  <c r="E103" i="25"/>
  <c r="F103" i="25"/>
  <c r="G103" i="25"/>
  <c r="H103" i="25"/>
  <c r="I103" i="25"/>
  <c r="J103" i="25"/>
  <c r="K103" i="25"/>
  <c r="A104" i="25"/>
  <c r="C104" i="25"/>
  <c r="D104" i="25"/>
  <c r="E104" i="25"/>
  <c r="F104" i="25"/>
  <c r="G104" i="25"/>
  <c r="H104" i="25"/>
  <c r="I104" i="25"/>
  <c r="J104" i="25"/>
  <c r="K104" i="25"/>
  <c r="A105" i="25"/>
  <c r="C105" i="25"/>
  <c r="D105" i="25"/>
  <c r="E105" i="25"/>
  <c r="F105" i="25"/>
  <c r="G105" i="25"/>
  <c r="H105" i="25"/>
  <c r="I105" i="25"/>
  <c r="J105" i="25"/>
  <c r="K105" i="25"/>
  <c r="A107" i="25"/>
  <c r="C107" i="25"/>
  <c r="D107" i="25"/>
  <c r="E107" i="25"/>
  <c r="F107" i="25"/>
  <c r="G107" i="25"/>
  <c r="H107" i="25"/>
  <c r="I107" i="25"/>
  <c r="J107" i="25"/>
  <c r="K107" i="25"/>
  <c r="A108" i="25"/>
  <c r="C108" i="25"/>
  <c r="D108" i="25"/>
  <c r="E108" i="25"/>
  <c r="F108" i="25"/>
  <c r="G108" i="25"/>
  <c r="H108" i="25"/>
  <c r="I108" i="25"/>
  <c r="J108" i="25"/>
  <c r="K108" i="25"/>
  <c r="A109" i="25"/>
  <c r="C109" i="25"/>
  <c r="D109" i="25"/>
  <c r="E109" i="25"/>
  <c r="F109" i="25"/>
  <c r="G109" i="25"/>
  <c r="H109" i="25"/>
  <c r="I109" i="25"/>
  <c r="J109" i="25"/>
  <c r="K109" i="25"/>
  <c r="A110" i="25"/>
  <c r="C110" i="25"/>
  <c r="D110" i="25"/>
  <c r="E110" i="25"/>
  <c r="F110" i="25"/>
  <c r="G110" i="25"/>
  <c r="H110" i="25"/>
  <c r="I110" i="25"/>
  <c r="J110" i="25"/>
  <c r="K110" i="25"/>
  <c r="A111" i="25"/>
  <c r="C111" i="25"/>
  <c r="D111" i="25"/>
  <c r="E111" i="25"/>
  <c r="F111" i="25"/>
  <c r="G111" i="25"/>
  <c r="H111" i="25"/>
  <c r="I111" i="25"/>
  <c r="J111" i="25"/>
  <c r="K111" i="25"/>
  <c r="A112" i="25"/>
  <c r="C112" i="25"/>
  <c r="D112" i="25"/>
  <c r="E112" i="25"/>
  <c r="F112" i="25"/>
  <c r="G112" i="25"/>
  <c r="H112" i="25"/>
  <c r="I112" i="25"/>
  <c r="J112" i="25"/>
  <c r="K112" i="25"/>
  <c r="C113" i="25"/>
  <c r="D113" i="25"/>
  <c r="E113" i="25"/>
  <c r="F113" i="25"/>
  <c r="G113" i="25"/>
  <c r="H113" i="25"/>
  <c r="I113" i="25"/>
  <c r="J113" i="25"/>
  <c r="K113" i="25"/>
  <c r="A117" i="25"/>
  <c r="C117" i="25"/>
  <c r="D117" i="25"/>
  <c r="E117" i="25"/>
  <c r="F117" i="25"/>
  <c r="G117" i="25"/>
  <c r="H117" i="25"/>
  <c r="I117" i="25"/>
  <c r="J117" i="25"/>
  <c r="K117" i="25"/>
  <c r="A118" i="25"/>
  <c r="C118" i="25"/>
  <c r="D118" i="25"/>
  <c r="E118" i="25"/>
  <c r="F118" i="25"/>
  <c r="G118" i="25"/>
  <c r="H118" i="25"/>
  <c r="I118" i="25"/>
  <c r="J118" i="25"/>
  <c r="K118" i="25"/>
  <c r="A119" i="25"/>
  <c r="C119" i="25"/>
  <c r="D119" i="25"/>
  <c r="E119" i="25"/>
  <c r="F119" i="25"/>
  <c r="G119" i="25"/>
  <c r="H119" i="25"/>
  <c r="I119" i="25"/>
  <c r="J119" i="25"/>
  <c r="K119" i="25"/>
  <c r="A120" i="25"/>
  <c r="C120" i="25"/>
  <c r="D120" i="25"/>
  <c r="E120" i="25"/>
  <c r="F120" i="25"/>
  <c r="G120" i="25"/>
  <c r="H120" i="25"/>
  <c r="I120" i="25"/>
  <c r="J120" i="25"/>
  <c r="K120" i="25"/>
  <c r="A121" i="25"/>
  <c r="C121" i="25"/>
  <c r="D121" i="25"/>
  <c r="E121" i="25"/>
  <c r="F121" i="25"/>
  <c r="G121" i="25"/>
  <c r="H121" i="25"/>
  <c r="I121" i="25"/>
  <c r="J121" i="25"/>
  <c r="K121" i="25"/>
  <c r="A122" i="25"/>
  <c r="C122" i="25"/>
  <c r="D122" i="25"/>
  <c r="E122" i="25"/>
  <c r="F122" i="25"/>
  <c r="G122" i="25"/>
  <c r="H122" i="25"/>
  <c r="I122" i="25"/>
  <c r="J122" i="25"/>
  <c r="K122" i="25"/>
  <c r="A123" i="25"/>
  <c r="C123" i="25"/>
  <c r="D123" i="25"/>
  <c r="E123" i="25"/>
  <c r="F123" i="25"/>
  <c r="G123" i="25"/>
  <c r="H123" i="25"/>
  <c r="I123" i="25"/>
  <c r="J123" i="25"/>
  <c r="K123" i="25"/>
  <c r="A124" i="25"/>
  <c r="D124" i="25"/>
  <c r="E124" i="25"/>
  <c r="F124" i="25"/>
  <c r="G124" i="25"/>
  <c r="H124" i="25"/>
  <c r="I124" i="25"/>
  <c r="J124" i="25"/>
  <c r="K124" i="25"/>
  <c r="A125" i="25"/>
  <c r="C125" i="25"/>
  <c r="D125" i="25"/>
  <c r="E125" i="25"/>
  <c r="F125" i="25"/>
  <c r="G125" i="25"/>
  <c r="H125" i="25"/>
  <c r="I125" i="25"/>
  <c r="J125" i="25"/>
  <c r="K125" i="25"/>
  <c r="A126" i="25"/>
  <c r="C126" i="25"/>
  <c r="D126" i="25"/>
  <c r="E126" i="25"/>
  <c r="F126" i="25"/>
  <c r="G126" i="25"/>
  <c r="H126" i="25"/>
  <c r="I126" i="25"/>
  <c r="J126" i="25"/>
  <c r="K126" i="25"/>
  <c r="A128" i="25"/>
  <c r="C128" i="25"/>
  <c r="D128" i="25"/>
  <c r="E128" i="25"/>
  <c r="F128" i="25"/>
  <c r="G128" i="25"/>
  <c r="H128" i="25"/>
  <c r="I128" i="25"/>
  <c r="J128" i="25"/>
  <c r="K128" i="25"/>
  <c r="A129" i="25"/>
  <c r="C129" i="25"/>
  <c r="D129" i="25"/>
  <c r="E129" i="25"/>
  <c r="F129" i="25"/>
  <c r="G129" i="25"/>
  <c r="H129" i="25"/>
  <c r="I129" i="25"/>
  <c r="J129" i="25"/>
  <c r="K129" i="25"/>
  <c r="A130" i="25"/>
  <c r="C130" i="25"/>
  <c r="D130" i="25"/>
  <c r="E130" i="25"/>
  <c r="F130" i="25"/>
  <c r="G130" i="25"/>
  <c r="H130" i="25"/>
  <c r="I130" i="25"/>
  <c r="J130" i="25"/>
  <c r="K130" i="25"/>
  <c r="A131" i="25"/>
  <c r="C131" i="25"/>
  <c r="D131" i="25"/>
  <c r="E131" i="25"/>
  <c r="F131" i="25"/>
  <c r="G131" i="25"/>
  <c r="H131" i="25"/>
  <c r="I131" i="25"/>
  <c r="J131" i="25"/>
  <c r="K131" i="25"/>
  <c r="A132" i="25"/>
  <c r="C132" i="25"/>
  <c r="D132" i="25"/>
  <c r="E132" i="25"/>
  <c r="F132" i="25"/>
  <c r="G132" i="25"/>
  <c r="H132" i="25"/>
  <c r="I132" i="25"/>
  <c r="J132" i="25"/>
  <c r="K132" i="25"/>
  <c r="A133" i="25"/>
  <c r="C133" i="25"/>
  <c r="D133" i="25"/>
  <c r="E133" i="25"/>
  <c r="F133" i="25"/>
  <c r="G133" i="25"/>
  <c r="H133" i="25"/>
  <c r="I133" i="25"/>
  <c r="J133" i="25"/>
  <c r="K133" i="25"/>
  <c r="A134" i="25"/>
  <c r="C134" i="25"/>
  <c r="D134" i="25"/>
  <c r="E134" i="25"/>
  <c r="F134" i="25"/>
  <c r="G134" i="25"/>
  <c r="H134" i="25"/>
  <c r="I134" i="25"/>
  <c r="J134" i="25"/>
  <c r="K134" i="25"/>
  <c r="A135" i="25"/>
  <c r="C135" i="25"/>
  <c r="D135" i="25"/>
  <c r="E135" i="25"/>
  <c r="F135" i="25"/>
  <c r="G135" i="25"/>
  <c r="H135" i="25"/>
  <c r="I135" i="25"/>
  <c r="J135" i="25"/>
  <c r="K135" i="25"/>
  <c r="A136" i="25"/>
  <c r="C136" i="25"/>
  <c r="D136" i="25"/>
  <c r="E136" i="25"/>
  <c r="F136" i="25"/>
  <c r="G136" i="25"/>
  <c r="H136" i="25"/>
  <c r="I136" i="25"/>
  <c r="J136" i="25"/>
  <c r="K136" i="25"/>
  <c r="A137" i="25"/>
  <c r="C137" i="25"/>
  <c r="D137" i="25"/>
  <c r="E137" i="25"/>
  <c r="F137" i="25"/>
  <c r="G137" i="25"/>
  <c r="H137" i="25"/>
  <c r="I137" i="25"/>
  <c r="J137" i="25"/>
  <c r="K137" i="25"/>
  <c r="A138" i="25"/>
  <c r="C138" i="25"/>
  <c r="D138" i="25"/>
  <c r="E138" i="25"/>
  <c r="F138" i="25"/>
  <c r="G138" i="25"/>
  <c r="H138" i="25"/>
  <c r="I138" i="25"/>
  <c r="J138" i="25"/>
  <c r="K138" i="25"/>
  <c r="A140" i="25"/>
  <c r="C140" i="25"/>
  <c r="D140" i="25"/>
  <c r="E140" i="25"/>
  <c r="F140" i="25"/>
  <c r="G140" i="25"/>
  <c r="H140" i="25"/>
  <c r="I140" i="25"/>
  <c r="J140" i="25"/>
  <c r="K140" i="25"/>
  <c r="A141" i="25"/>
  <c r="C141" i="25"/>
  <c r="D141" i="25"/>
  <c r="E141" i="25"/>
  <c r="F141" i="25"/>
  <c r="G141" i="25"/>
  <c r="H141" i="25"/>
  <c r="I141" i="25"/>
  <c r="J141" i="25"/>
  <c r="K141" i="25"/>
  <c r="A142" i="25"/>
  <c r="C142" i="25"/>
  <c r="D142" i="25"/>
  <c r="E142" i="25"/>
  <c r="F142" i="25"/>
  <c r="G142" i="25"/>
  <c r="H142" i="25"/>
  <c r="I142" i="25"/>
  <c r="J142" i="25"/>
  <c r="K142" i="25"/>
  <c r="A143" i="25"/>
  <c r="C143" i="25"/>
  <c r="D143" i="25"/>
  <c r="E143" i="25"/>
  <c r="F143" i="25"/>
  <c r="G143" i="25"/>
  <c r="H143" i="25"/>
  <c r="I143" i="25"/>
  <c r="J143" i="25"/>
  <c r="K143" i="25"/>
  <c r="A144" i="25"/>
  <c r="C144" i="25"/>
  <c r="D144" i="25"/>
  <c r="E144" i="25"/>
  <c r="F144" i="25"/>
  <c r="G144" i="25"/>
  <c r="H144" i="25"/>
  <c r="I144" i="25"/>
  <c r="J144" i="25"/>
  <c r="K144" i="25"/>
  <c r="A145" i="25"/>
  <c r="C145" i="25"/>
  <c r="D145" i="25"/>
  <c r="E145" i="25"/>
  <c r="F145" i="25"/>
  <c r="G145" i="25"/>
  <c r="H145" i="25"/>
  <c r="I145" i="25"/>
  <c r="J145" i="25"/>
  <c r="K145" i="25"/>
  <c r="A146" i="25"/>
  <c r="C146" i="25"/>
  <c r="D146" i="25"/>
  <c r="E146" i="25"/>
  <c r="F146" i="25"/>
  <c r="G146" i="25"/>
  <c r="H146" i="25"/>
  <c r="I146" i="25"/>
  <c r="J146" i="25"/>
  <c r="K146" i="25"/>
  <c r="A147" i="25"/>
  <c r="C147" i="25"/>
  <c r="D147" i="25"/>
  <c r="E147" i="25"/>
  <c r="F147" i="25"/>
  <c r="G147" i="25"/>
  <c r="H147" i="25"/>
  <c r="I147" i="25"/>
  <c r="J147" i="25"/>
  <c r="K147" i="25"/>
  <c r="A148" i="25"/>
  <c r="C148" i="25"/>
  <c r="D148" i="25"/>
  <c r="E148" i="25"/>
  <c r="F148" i="25"/>
  <c r="G148" i="25"/>
  <c r="H148" i="25"/>
  <c r="I148" i="25"/>
  <c r="J148" i="25"/>
  <c r="K148" i="25"/>
  <c r="A159" i="25"/>
  <c r="C159" i="25"/>
  <c r="D159" i="25"/>
  <c r="E159" i="25"/>
  <c r="F159" i="25"/>
  <c r="G159" i="25"/>
  <c r="H159" i="25"/>
  <c r="I159" i="25"/>
  <c r="J159" i="25"/>
  <c r="K159" i="25"/>
  <c r="A160" i="25"/>
  <c r="C160" i="25"/>
  <c r="D160" i="25"/>
  <c r="E160" i="25"/>
  <c r="F160" i="25"/>
  <c r="G160" i="25"/>
  <c r="H160" i="25"/>
  <c r="I160" i="25"/>
  <c r="J160" i="25"/>
  <c r="K160" i="25"/>
  <c r="A162" i="25"/>
  <c r="C162" i="25"/>
  <c r="D162" i="25"/>
  <c r="E162" i="25"/>
  <c r="F162" i="25"/>
  <c r="G162" i="25"/>
  <c r="H162" i="25"/>
  <c r="I162" i="25"/>
  <c r="J162" i="25"/>
  <c r="K162" i="25"/>
  <c r="A163" i="25"/>
  <c r="C163" i="25"/>
  <c r="D163" i="25"/>
  <c r="E163" i="25"/>
  <c r="F163" i="25"/>
  <c r="G163" i="25"/>
  <c r="H163" i="25"/>
  <c r="I163" i="25"/>
  <c r="J163" i="25"/>
  <c r="K163" i="25"/>
  <c r="A165" i="25"/>
  <c r="C165" i="25"/>
  <c r="D165" i="25"/>
  <c r="E165" i="25"/>
  <c r="F165" i="25"/>
  <c r="G165" i="25"/>
  <c r="H165" i="25"/>
  <c r="I165" i="25"/>
  <c r="J165" i="25"/>
  <c r="K165" i="25"/>
  <c r="A166" i="25"/>
  <c r="C166" i="25"/>
  <c r="D166" i="25"/>
  <c r="E166" i="25"/>
  <c r="F166" i="25"/>
  <c r="G166" i="25"/>
  <c r="H166" i="25"/>
  <c r="I166" i="25"/>
  <c r="J166" i="25"/>
  <c r="K166" i="25"/>
  <c r="A167" i="25"/>
  <c r="C167" i="25"/>
  <c r="D167" i="25"/>
  <c r="E167" i="25"/>
  <c r="F167" i="25"/>
  <c r="G167" i="25"/>
  <c r="H167" i="25"/>
  <c r="I167" i="25"/>
  <c r="J167" i="25"/>
  <c r="K167" i="25"/>
  <c r="A168" i="25"/>
  <c r="C168" i="25"/>
  <c r="D168" i="25"/>
  <c r="E168" i="25"/>
  <c r="F168" i="25"/>
  <c r="G168" i="25"/>
  <c r="H168" i="25"/>
  <c r="I168" i="25"/>
  <c r="J168" i="25"/>
  <c r="K168" i="25"/>
  <c r="A169" i="25"/>
  <c r="C169" i="25"/>
  <c r="D169" i="25"/>
  <c r="E169" i="25"/>
  <c r="F169" i="25"/>
  <c r="G169" i="25"/>
  <c r="H169" i="25"/>
  <c r="I169" i="25"/>
  <c r="J169" i="25"/>
  <c r="K169" i="25"/>
  <c r="A170" i="25"/>
  <c r="C170" i="25"/>
  <c r="D170" i="25"/>
  <c r="E170" i="25"/>
  <c r="F170" i="25"/>
  <c r="G170" i="25"/>
  <c r="H170" i="25"/>
  <c r="I170" i="25"/>
  <c r="J170" i="25"/>
  <c r="K170" i="25"/>
  <c r="A171" i="25"/>
  <c r="C171" i="25"/>
  <c r="D171" i="25"/>
  <c r="E171" i="25"/>
  <c r="F171" i="25"/>
  <c r="G171" i="25"/>
  <c r="H171" i="25"/>
  <c r="I171" i="25"/>
  <c r="J171" i="25"/>
  <c r="K171" i="25"/>
  <c r="A172" i="25"/>
  <c r="C172" i="25"/>
  <c r="D172" i="25"/>
  <c r="E172" i="25"/>
  <c r="F172" i="25"/>
  <c r="G172" i="25"/>
  <c r="H172" i="25"/>
  <c r="I172" i="25"/>
  <c r="J172" i="25"/>
  <c r="K172" i="25"/>
  <c r="H6" i="25"/>
  <c r="D6" i="25"/>
  <c r="J6" i="25"/>
  <c r="F6" i="25"/>
  <c r="J16" i="24"/>
  <c r="I16" i="24"/>
  <c r="H16" i="24"/>
  <c r="G16" i="24"/>
  <c r="F16" i="24"/>
  <c r="E16" i="24"/>
  <c r="D16" i="24"/>
  <c r="C16" i="24"/>
  <c r="J15" i="24"/>
  <c r="I15" i="24"/>
  <c r="H15" i="24"/>
  <c r="G15" i="24"/>
  <c r="F15" i="24"/>
  <c r="E15" i="24"/>
  <c r="D15" i="24"/>
  <c r="C15" i="24"/>
  <c r="J14" i="24"/>
  <c r="I14" i="24"/>
  <c r="H14" i="24"/>
  <c r="G14" i="24"/>
  <c r="F14" i="24"/>
  <c r="E14" i="24"/>
  <c r="D14" i="24"/>
  <c r="C14" i="24"/>
  <c r="J13" i="24"/>
  <c r="I13" i="24"/>
  <c r="H13" i="24"/>
  <c r="G13" i="24"/>
  <c r="F13" i="24"/>
  <c r="E13" i="24"/>
  <c r="D13" i="24"/>
  <c r="C13" i="24"/>
  <c r="J12" i="24"/>
  <c r="I12" i="24"/>
  <c r="H12" i="24"/>
  <c r="G12" i="24"/>
  <c r="F12" i="24"/>
  <c r="E12" i="24"/>
  <c r="D12" i="24"/>
  <c r="C12" i="24"/>
  <c r="J11" i="24"/>
  <c r="I11" i="24"/>
  <c r="H11" i="24"/>
  <c r="G11" i="24"/>
  <c r="F11" i="24"/>
  <c r="E11" i="24"/>
  <c r="D11" i="24"/>
  <c r="C11" i="24"/>
  <c r="J10" i="24"/>
  <c r="I10" i="24"/>
  <c r="H10" i="24"/>
  <c r="G10" i="24"/>
  <c r="F10" i="24"/>
  <c r="E10" i="24"/>
  <c r="D10" i="24"/>
  <c r="C10" i="24"/>
  <c r="J9" i="24"/>
  <c r="I9" i="24"/>
  <c r="H9" i="24"/>
  <c r="G9" i="24"/>
  <c r="F9" i="24"/>
  <c r="E9" i="24"/>
  <c r="D9" i="24"/>
  <c r="C9" i="24"/>
  <c r="J8" i="24"/>
  <c r="I8" i="24"/>
  <c r="H8" i="24"/>
  <c r="G8" i="24"/>
  <c r="F8" i="24"/>
  <c r="E8" i="24"/>
  <c r="D8" i="24"/>
  <c r="C8" i="24"/>
  <c r="J7" i="24"/>
  <c r="I7" i="24"/>
  <c r="H7" i="24"/>
  <c r="G7" i="24"/>
  <c r="F7" i="24"/>
  <c r="E7" i="24"/>
  <c r="D7" i="24"/>
  <c r="C7" i="24"/>
  <c r="J6" i="24"/>
  <c r="I6" i="24"/>
  <c r="H6" i="24"/>
  <c r="G6" i="24"/>
  <c r="F6" i="24"/>
  <c r="E6" i="24"/>
  <c r="D6" i="24"/>
  <c r="C6" i="24"/>
  <c r="J5" i="24"/>
  <c r="I5" i="24"/>
  <c r="H5" i="24"/>
  <c r="G5" i="24"/>
  <c r="F5" i="24"/>
  <c r="E5" i="24"/>
  <c r="D5" i="24"/>
  <c r="C5" i="24"/>
  <c r="J4" i="24"/>
  <c r="I4" i="24"/>
  <c r="H4" i="24"/>
  <c r="G4" i="24"/>
  <c r="F4" i="24"/>
  <c r="E4" i="24"/>
  <c r="D4" i="24"/>
  <c r="J61" i="24"/>
  <c r="I61" i="24"/>
  <c r="H61" i="24"/>
  <c r="G61" i="24"/>
  <c r="F61" i="24"/>
  <c r="E61" i="24"/>
  <c r="D61" i="24"/>
  <c r="C61" i="24"/>
  <c r="J60" i="24"/>
  <c r="I60" i="24"/>
  <c r="H60" i="24"/>
  <c r="G60" i="24"/>
  <c r="F60" i="24"/>
  <c r="E60" i="24"/>
  <c r="D60" i="24"/>
  <c r="C60" i="24"/>
  <c r="J59" i="24"/>
  <c r="I59" i="24"/>
  <c r="H59" i="24"/>
  <c r="G59" i="24"/>
  <c r="F59" i="24"/>
  <c r="E59" i="24"/>
  <c r="D59" i="24"/>
  <c r="C59" i="24"/>
  <c r="J58" i="24"/>
  <c r="I58" i="24"/>
  <c r="H58" i="24"/>
  <c r="G58" i="24"/>
  <c r="F58" i="24"/>
  <c r="E58" i="24"/>
  <c r="D58" i="24"/>
  <c r="C58" i="24"/>
  <c r="J57" i="24"/>
  <c r="I57" i="24"/>
  <c r="H57" i="24"/>
  <c r="G57" i="24"/>
  <c r="F57" i="24"/>
  <c r="E57" i="24"/>
  <c r="D57" i="24"/>
  <c r="C57" i="24"/>
  <c r="J56" i="24"/>
  <c r="I56" i="24"/>
  <c r="H56" i="24"/>
  <c r="G56" i="24"/>
  <c r="F56" i="24"/>
  <c r="E56" i="24"/>
  <c r="D56" i="24"/>
  <c r="C56" i="24"/>
  <c r="J55" i="24"/>
  <c r="I55" i="24"/>
  <c r="H55" i="24"/>
  <c r="G55" i="24"/>
  <c r="F55" i="24"/>
  <c r="E55" i="24"/>
  <c r="D55" i="24"/>
  <c r="C55" i="24"/>
  <c r="J54" i="24"/>
  <c r="I54" i="24"/>
  <c r="H54" i="24"/>
  <c r="G54" i="24"/>
  <c r="F54" i="24"/>
  <c r="E54" i="24"/>
  <c r="D54" i="24"/>
  <c r="C54" i="24"/>
  <c r="J53" i="24"/>
  <c r="I53" i="24"/>
  <c r="H53" i="24"/>
  <c r="G53" i="24"/>
  <c r="F53" i="24"/>
  <c r="E53" i="24"/>
  <c r="D53" i="24"/>
  <c r="C53" i="24"/>
  <c r="J52" i="24"/>
  <c r="I52" i="24"/>
  <c r="H52" i="24"/>
  <c r="G52" i="24"/>
  <c r="F52" i="24"/>
  <c r="E52" i="24"/>
  <c r="D52" i="24"/>
  <c r="C52" i="24"/>
  <c r="J51" i="24"/>
  <c r="I51" i="24"/>
  <c r="H51" i="24"/>
  <c r="G51" i="24"/>
  <c r="F51" i="24"/>
  <c r="E51" i="24"/>
  <c r="D51" i="24"/>
  <c r="C51" i="24"/>
  <c r="J50" i="24"/>
  <c r="I50" i="24"/>
  <c r="H50" i="24"/>
  <c r="G50" i="24"/>
  <c r="F50" i="24"/>
  <c r="E50" i="24"/>
  <c r="D50" i="24"/>
  <c r="C50" i="24"/>
  <c r="J49" i="24"/>
  <c r="I49" i="24"/>
  <c r="H49" i="24"/>
  <c r="G49" i="24"/>
  <c r="F49" i="24"/>
  <c r="E49" i="24"/>
  <c r="D49" i="24"/>
  <c r="C49" i="24"/>
  <c r="J46" i="24"/>
  <c r="I46" i="24"/>
  <c r="H46" i="24"/>
  <c r="G46" i="24"/>
  <c r="F46" i="24"/>
  <c r="E46" i="24"/>
  <c r="D46" i="24"/>
  <c r="C46" i="24"/>
  <c r="J45" i="24"/>
  <c r="I45" i="24"/>
  <c r="H45" i="24"/>
  <c r="G45" i="24"/>
  <c r="F45" i="24"/>
  <c r="E45" i="24"/>
  <c r="D45" i="24"/>
  <c r="C45" i="24"/>
  <c r="J44" i="24"/>
  <c r="I44" i="24"/>
  <c r="H44" i="24"/>
  <c r="G44" i="24"/>
  <c r="F44" i="24"/>
  <c r="E44" i="24"/>
  <c r="D44" i="24"/>
  <c r="C44" i="24"/>
  <c r="J43" i="24"/>
  <c r="I43" i="24"/>
  <c r="H43" i="24"/>
  <c r="G43" i="24"/>
  <c r="F43" i="24"/>
  <c r="E43" i="24"/>
  <c r="D43" i="24"/>
  <c r="C43" i="24"/>
  <c r="J42" i="24"/>
  <c r="I42" i="24"/>
  <c r="H42" i="24"/>
  <c r="G42" i="24"/>
  <c r="F42" i="24"/>
  <c r="E42" i="24"/>
  <c r="D42" i="24"/>
  <c r="C42" i="24"/>
  <c r="J41" i="24"/>
  <c r="I41" i="24"/>
  <c r="H41" i="24"/>
  <c r="G41" i="24"/>
  <c r="F41" i="24"/>
  <c r="E41" i="24"/>
  <c r="D41" i="24"/>
  <c r="C41" i="24"/>
  <c r="J40" i="24"/>
  <c r="I40" i="24"/>
  <c r="H40" i="24"/>
  <c r="G40" i="24"/>
  <c r="F40" i="24"/>
  <c r="E40" i="24"/>
  <c r="D40" i="24"/>
  <c r="C40" i="24"/>
  <c r="J39" i="24"/>
  <c r="I39" i="24"/>
  <c r="H39" i="24"/>
  <c r="G39" i="24"/>
  <c r="F39" i="24"/>
  <c r="E39" i="24"/>
  <c r="D39" i="24"/>
  <c r="C39" i="24"/>
  <c r="J38" i="24"/>
  <c r="I38" i="24"/>
  <c r="H38" i="24"/>
  <c r="G38" i="24"/>
  <c r="F38" i="24"/>
  <c r="E38" i="24"/>
  <c r="D38" i="24"/>
  <c r="C38" i="24"/>
  <c r="J37" i="24"/>
  <c r="I37" i="24"/>
  <c r="H37" i="24"/>
  <c r="G37" i="24"/>
  <c r="F37" i="24"/>
  <c r="E37" i="24"/>
  <c r="D37" i="24"/>
  <c r="C37" i="24"/>
  <c r="J36" i="24"/>
  <c r="I36" i="24"/>
  <c r="H36" i="24"/>
  <c r="G36" i="24"/>
  <c r="F36" i="24"/>
  <c r="E36" i="24"/>
  <c r="D36" i="24"/>
  <c r="C36" i="24"/>
  <c r="J35" i="24"/>
  <c r="I35" i="24"/>
  <c r="H35" i="24"/>
  <c r="G35" i="24"/>
  <c r="F35" i="24"/>
  <c r="E35" i="24"/>
  <c r="D35" i="24"/>
  <c r="C35" i="24"/>
  <c r="J34" i="24"/>
  <c r="I34" i="24"/>
  <c r="H34" i="24"/>
  <c r="G34" i="24"/>
  <c r="F34" i="24"/>
  <c r="E34" i="24"/>
  <c r="D34" i="24"/>
  <c r="C34" i="24"/>
  <c r="J31" i="24"/>
  <c r="I31" i="24"/>
  <c r="H31" i="24"/>
  <c r="G31" i="24"/>
  <c r="F31" i="24"/>
  <c r="E31" i="24"/>
  <c r="D31" i="24"/>
  <c r="C31" i="24"/>
  <c r="J30" i="24"/>
  <c r="I30" i="24"/>
  <c r="H30" i="24"/>
  <c r="G30" i="24"/>
  <c r="F30" i="24"/>
  <c r="E30" i="24"/>
  <c r="D30" i="24"/>
  <c r="C30" i="24"/>
  <c r="J29" i="24"/>
  <c r="I29" i="24"/>
  <c r="H29" i="24"/>
  <c r="G29" i="24"/>
  <c r="F29" i="24"/>
  <c r="E29" i="24"/>
  <c r="D29" i="24"/>
  <c r="C29" i="24"/>
  <c r="J28" i="24"/>
  <c r="I28" i="24"/>
  <c r="H28" i="24"/>
  <c r="G28" i="24"/>
  <c r="F28" i="24"/>
  <c r="E28" i="24"/>
  <c r="D28" i="24"/>
  <c r="C28" i="24"/>
  <c r="J27" i="24"/>
  <c r="I27" i="24"/>
  <c r="H27" i="24"/>
  <c r="G27" i="24"/>
  <c r="F27" i="24"/>
  <c r="E27" i="24"/>
  <c r="D27" i="24"/>
  <c r="C27" i="24"/>
  <c r="J26" i="24"/>
  <c r="I26" i="24"/>
  <c r="H26" i="24"/>
  <c r="G26" i="24"/>
  <c r="F26" i="24"/>
  <c r="E26" i="24"/>
  <c r="D26" i="24"/>
  <c r="C26" i="24"/>
  <c r="J25" i="24"/>
  <c r="I25" i="24"/>
  <c r="H25" i="24"/>
  <c r="G25" i="24"/>
  <c r="F25" i="24"/>
  <c r="E25" i="24"/>
  <c r="D25" i="24"/>
  <c r="C25" i="24"/>
  <c r="J24" i="24"/>
  <c r="I24" i="24"/>
  <c r="H24" i="24"/>
  <c r="G24" i="24"/>
  <c r="F24" i="24"/>
  <c r="E24" i="24"/>
  <c r="D24" i="24"/>
  <c r="C24" i="24"/>
  <c r="J23" i="24"/>
  <c r="I23" i="24"/>
  <c r="H23" i="24"/>
  <c r="G23" i="24"/>
  <c r="F23" i="24"/>
  <c r="E23" i="24"/>
  <c r="D23" i="24"/>
  <c r="C23" i="24"/>
  <c r="J22" i="24"/>
  <c r="I22" i="24"/>
  <c r="H22" i="24"/>
  <c r="G22" i="24"/>
  <c r="F22" i="24"/>
  <c r="E22" i="24"/>
  <c r="D22" i="24"/>
  <c r="C22" i="24"/>
  <c r="J21" i="24"/>
  <c r="I21" i="24"/>
  <c r="H21" i="24"/>
  <c r="G21" i="24"/>
  <c r="F21" i="24"/>
  <c r="E21" i="24"/>
  <c r="D21" i="24"/>
  <c r="C21" i="24"/>
  <c r="J20" i="24"/>
  <c r="I20" i="24"/>
  <c r="H20" i="24"/>
  <c r="G20" i="24"/>
  <c r="F20" i="24"/>
  <c r="E20" i="24"/>
  <c r="D20" i="24"/>
  <c r="C20" i="24"/>
  <c r="J19" i="24"/>
  <c r="I19" i="24"/>
  <c r="H19" i="24"/>
  <c r="G19" i="24"/>
  <c r="F19" i="24"/>
  <c r="E19" i="24"/>
  <c r="D19" i="24"/>
  <c r="C19" i="24"/>
  <c r="J212" i="23"/>
  <c r="I212" i="23"/>
  <c r="H212" i="23"/>
  <c r="G212" i="23"/>
  <c r="F212" i="23"/>
  <c r="E212" i="23"/>
  <c r="D212" i="23"/>
  <c r="C212" i="23"/>
  <c r="J211" i="23"/>
  <c r="I211" i="23"/>
  <c r="H211" i="23"/>
  <c r="G211" i="23"/>
  <c r="F211" i="23"/>
  <c r="E211" i="23"/>
  <c r="D211" i="23"/>
  <c r="C211" i="23"/>
  <c r="J210" i="23"/>
  <c r="I210" i="23"/>
  <c r="H210" i="23"/>
  <c r="G210" i="23"/>
  <c r="F210" i="23"/>
  <c r="E210" i="23"/>
  <c r="D210" i="23"/>
  <c r="C210" i="23"/>
  <c r="J209" i="23"/>
  <c r="I209" i="23"/>
  <c r="H209" i="23"/>
  <c r="G209" i="23"/>
  <c r="F209" i="23"/>
  <c r="E209" i="23"/>
  <c r="D209" i="23"/>
  <c r="C209" i="23"/>
  <c r="J208" i="23"/>
  <c r="I208" i="23"/>
  <c r="H208" i="23"/>
  <c r="G208" i="23"/>
  <c r="F208" i="23"/>
  <c r="E208" i="23"/>
  <c r="D208" i="23"/>
  <c r="C208" i="23"/>
  <c r="J207" i="23"/>
  <c r="I207" i="23"/>
  <c r="H207" i="23"/>
  <c r="G207" i="23"/>
  <c r="F207" i="23"/>
  <c r="E207" i="23"/>
  <c r="D207" i="23"/>
  <c r="C207" i="23"/>
  <c r="J206" i="23"/>
  <c r="I206" i="23"/>
  <c r="H206" i="23"/>
  <c r="G206" i="23"/>
  <c r="F206" i="23"/>
  <c r="E206" i="23"/>
  <c r="D206" i="23"/>
  <c r="C206" i="23"/>
  <c r="J205" i="23"/>
  <c r="I205" i="23"/>
  <c r="H205" i="23"/>
  <c r="G205" i="23"/>
  <c r="F205" i="23"/>
  <c r="E205" i="23"/>
  <c r="D205" i="23"/>
  <c r="C205" i="23"/>
  <c r="J204" i="23"/>
  <c r="I204" i="23"/>
  <c r="H204" i="23"/>
  <c r="G204" i="23"/>
  <c r="F204" i="23"/>
  <c r="E204" i="23"/>
  <c r="D204" i="23"/>
  <c r="C204" i="23"/>
  <c r="J203" i="23"/>
  <c r="I203" i="23"/>
  <c r="H203" i="23"/>
  <c r="G203" i="23"/>
  <c r="F203" i="23"/>
  <c r="E203" i="23"/>
  <c r="D203" i="23"/>
  <c r="C203" i="23"/>
  <c r="J202" i="23"/>
  <c r="I202" i="23"/>
  <c r="H202" i="23"/>
  <c r="G202" i="23"/>
  <c r="F202" i="23"/>
  <c r="E202" i="23"/>
  <c r="D202" i="23"/>
  <c r="C202" i="23"/>
  <c r="J201" i="23"/>
  <c r="I201" i="23"/>
  <c r="H201" i="23"/>
  <c r="G201" i="23"/>
  <c r="F201" i="23"/>
  <c r="E201" i="23"/>
  <c r="D201" i="23"/>
  <c r="C201" i="23"/>
  <c r="J200" i="23"/>
  <c r="I200" i="23"/>
  <c r="H200" i="23"/>
  <c r="G200" i="23"/>
  <c r="F200" i="23"/>
  <c r="E200" i="23"/>
  <c r="D200" i="23"/>
  <c r="C200" i="23"/>
  <c r="J137" i="23"/>
  <c r="I137" i="23"/>
  <c r="H137" i="23"/>
  <c r="G137" i="23"/>
  <c r="F137" i="23"/>
  <c r="E137" i="23"/>
  <c r="D137" i="23"/>
  <c r="C137" i="23"/>
  <c r="J136" i="23"/>
  <c r="I136" i="23"/>
  <c r="H136" i="23"/>
  <c r="G136" i="23"/>
  <c r="F136" i="23"/>
  <c r="E136" i="23"/>
  <c r="D136" i="23"/>
  <c r="C136" i="23"/>
  <c r="J135" i="23"/>
  <c r="I135" i="23"/>
  <c r="H135" i="23"/>
  <c r="G135" i="23"/>
  <c r="F135" i="23"/>
  <c r="E135" i="23"/>
  <c r="D135" i="23"/>
  <c r="C135" i="23"/>
  <c r="J134" i="23"/>
  <c r="I134" i="23"/>
  <c r="H134" i="23"/>
  <c r="G134" i="23"/>
  <c r="F134" i="23"/>
  <c r="E134" i="23"/>
  <c r="D134" i="23"/>
  <c r="C134" i="23"/>
  <c r="J133" i="23"/>
  <c r="I133" i="23"/>
  <c r="H133" i="23"/>
  <c r="G133" i="23"/>
  <c r="F133" i="23"/>
  <c r="E133" i="23"/>
  <c r="D133" i="23"/>
  <c r="C133" i="23"/>
  <c r="J132" i="23"/>
  <c r="I132" i="23"/>
  <c r="H132" i="23"/>
  <c r="G132" i="23"/>
  <c r="F132" i="23"/>
  <c r="E132" i="23"/>
  <c r="D132" i="23"/>
  <c r="C132" i="23"/>
  <c r="J131" i="23"/>
  <c r="I131" i="23"/>
  <c r="H131" i="23"/>
  <c r="G131" i="23"/>
  <c r="F131" i="23"/>
  <c r="E131" i="23"/>
  <c r="D131" i="23"/>
  <c r="C131" i="23"/>
  <c r="J130" i="23"/>
  <c r="I130" i="23"/>
  <c r="H130" i="23"/>
  <c r="G130" i="23"/>
  <c r="F130" i="23"/>
  <c r="E130" i="23"/>
  <c r="D130" i="23"/>
  <c r="C130" i="23"/>
  <c r="J129" i="23"/>
  <c r="I129" i="23"/>
  <c r="H129" i="23"/>
  <c r="G129" i="23"/>
  <c r="F129" i="23"/>
  <c r="E129" i="23"/>
  <c r="D129" i="23"/>
  <c r="C129" i="23"/>
  <c r="J128" i="23"/>
  <c r="I128" i="23"/>
  <c r="H128" i="23"/>
  <c r="G128" i="23"/>
  <c r="F128" i="23"/>
  <c r="E128" i="23"/>
  <c r="D128" i="23"/>
  <c r="C128" i="23"/>
  <c r="J127" i="23"/>
  <c r="I127" i="23"/>
  <c r="H127" i="23"/>
  <c r="G127" i="23"/>
  <c r="F127" i="23"/>
  <c r="E127" i="23"/>
  <c r="D127" i="23"/>
  <c r="C127" i="23"/>
  <c r="J126" i="23"/>
  <c r="I126" i="23"/>
  <c r="H126" i="23"/>
  <c r="G126" i="23"/>
  <c r="F126" i="23"/>
  <c r="E126" i="23"/>
  <c r="D126" i="23"/>
  <c r="C126" i="23"/>
  <c r="J125" i="23"/>
  <c r="I125" i="23"/>
  <c r="H125" i="23"/>
  <c r="G125" i="23"/>
  <c r="F125" i="23"/>
  <c r="E125" i="23"/>
  <c r="D125" i="23"/>
  <c r="C125" i="23"/>
  <c r="J197" i="23"/>
  <c r="I197" i="23"/>
  <c r="H197" i="23"/>
  <c r="G197" i="23"/>
  <c r="F197" i="23"/>
  <c r="E197" i="23"/>
  <c r="D197" i="23"/>
  <c r="C197" i="23"/>
  <c r="J196" i="23"/>
  <c r="I196" i="23"/>
  <c r="H196" i="23"/>
  <c r="G196" i="23"/>
  <c r="F196" i="23"/>
  <c r="E196" i="23"/>
  <c r="D196" i="23"/>
  <c r="C196" i="23"/>
  <c r="J195" i="23"/>
  <c r="I195" i="23"/>
  <c r="H195" i="23"/>
  <c r="G195" i="23"/>
  <c r="F195" i="23"/>
  <c r="E195" i="23"/>
  <c r="D195" i="23"/>
  <c r="C195" i="23"/>
  <c r="J194" i="23"/>
  <c r="I194" i="23"/>
  <c r="H194" i="23"/>
  <c r="G194" i="23"/>
  <c r="F194" i="23"/>
  <c r="E194" i="23"/>
  <c r="D194" i="23"/>
  <c r="C194" i="23"/>
  <c r="J193" i="23"/>
  <c r="I193" i="23"/>
  <c r="H193" i="23"/>
  <c r="G193" i="23"/>
  <c r="F193" i="23"/>
  <c r="E193" i="23"/>
  <c r="D193" i="23"/>
  <c r="C193" i="23"/>
  <c r="J192" i="23"/>
  <c r="I192" i="23"/>
  <c r="H192" i="23"/>
  <c r="G192" i="23"/>
  <c r="F192" i="23"/>
  <c r="E192" i="23"/>
  <c r="D192" i="23"/>
  <c r="C192" i="23"/>
  <c r="J191" i="23"/>
  <c r="I191" i="23"/>
  <c r="H191" i="23"/>
  <c r="G191" i="23"/>
  <c r="F191" i="23"/>
  <c r="E191" i="23"/>
  <c r="D191" i="23"/>
  <c r="C191" i="23"/>
  <c r="J190" i="23"/>
  <c r="I190" i="23"/>
  <c r="H190" i="23"/>
  <c r="G190" i="23"/>
  <c r="F190" i="23"/>
  <c r="E190" i="23"/>
  <c r="D190" i="23"/>
  <c r="C190" i="23"/>
  <c r="J189" i="23"/>
  <c r="I189" i="23"/>
  <c r="H189" i="23"/>
  <c r="G189" i="23"/>
  <c r="F189" i="23"/>
  <c r="E189" i="23"/>
  <c r="D189" i="23"/>
  <c r="C189" i="23"/>
  <c r="J188" i="23"/>
  <c r="I188" i="23"/>
  <c r="H188" i="23"/>
  <c r="G188" i="23"/>
  <c r="F188" i="23"/>
  <c r="E188" i="23"/>
  <c r="D188" i="23"/>
  <c r="C188" i="23"/>
  <c r="J187" i="23"/>
  <c r="I187" i="23"/>
  <c r="H187" i="23"/>
  <c r="G187" i="23"/>
  <c r="F187" i="23"/>
  <c r="E187" i="23"/>
  <c r="D187" i="23"/>
  <c r="C187" i="23"/>
  <c r="J186" i="23"/>
  <c r="I186" i="23"/>
  <c r="H186" i="23"/>
  <c r="G186" i="23"/>
  <c r="F186" i="23"/>
  <c r="E186" i="23"/>
  <c r="D186" i="23"/>
  <c r="C186" i="23"/>
  <c r="J185" i="23"/>
  <c r="I185" i="23"/>
  <c r="H185" i="23"/>
  <c r="G185" i="23"/>
  <c r="F185" i="23"/>
  <c r="E185" i="23"/>
  <c r="D185" i="23"/>
  <c r="C185" i="23"/>
  <c r="J182" i="23"/>
  <c r="I182" i="23"/>
  <c r="H182" i="23"/>
  <c r="G182" i="23"/>
  <c r="F182" i="23"/>
  <c r="E182" i="23"/>
  <c r="D182" i="23"/>
  <c r="C182" i="23"/>
  <c r="J181" i="23"/>
  <c r="I181" i="23"/>
  <c r="H181" i="23"/>
  <c r="G181" i="23"/>
  <c r="F181" i="23"/>
  <c r="E181" i="23"/>
  <c r="D181" i="23"/>
  <c r="C181" i="23"/>
  <c r="J180" i="23"/>
  <c r="I180" i="23"/>
  <c r="H180" i="23"/>
  <c r="G180" i="23"/>
  <c r="F180" i="23"/>
  <c r="E180" i="23"/>
  <c r="D180" i="23"/>
  <c r="C180" i="23"/>
  <c r="J179" i="23"/>
  <c r="I179" i="23"/>
  <c r="H179" i="23"/>
  <c r="G179" i="23"/>
  <c r="F179" i="23"/>
  <c r="E179" i="23"/>
  <c r="D179" i="23"/>
  <c r="C179" i="23"/>
  <c r="J178" i="23"/>
  <c r="I178" i="23"/>
  <c r="H178" i="23"/>
  <c r="G178" i="23"/>
  <c r="F178" i="23"/>
  <c r="E178" i="23"/>
  <c r="D178" i="23"/>
  <c r="C178" i="23"/>
  <c r="J177" i="23"/>
  <c r="I177" i="23"/>
  <c r="H177" i="23"/>
  <c r="G177" i="23"/>
  <c r="F177" i="23"/>
  <c r="E177" i="23"/>
  <c r="D177" i="23"/>
  <c r="C177" i="23"/>
  <c r="J176" i="23"/>
  <c r="I176" i="23"/>
  <c r="H176" i="23"/>
  <c r="G176" i="23"/>
  <c r="F176" i="23"/>
  <c r="E176" i="23"/>
  <c r="D176" i="23"/>
  <c r="C176" i="23"/>
  <c r="J175" i="23"/>
  <c r="I175" i="23"/>
  <c r="H175" i="23"/>
  <c r="G175" i="23"/>
  <c r="F175" i="23"/>
  <c r="E175" i="23"/>
  <c r="D175" i="23"/>
  <c r="C175" i="23"/>
  <c r="J174" i="23"/>
  <c r="I174" i="23"/>
  <c r="H174" i="23"/>
  <c r="G174" i="23"/>
  <c r="F174" i="23"/>
  <c r="E174" i="23"/>
  <c r="D174" i="23"/>
  <c r="C174" i="23"/>
  <c r="J173" i="23"/>
  <c r="I173" i="23"/>
  <c r="H173" i="23"/>
  <c r="G173" i="23"/>
  <c r="F173" i="23"/>
  <c r="E173" i="23"/>
  <c r="D173" i="23"/>
  <c r="C173" i="23"/>
  <c r="J172" i="23"/>
  <c r="I172" i="23"/>
  <c r="H172" i="23"/>
  <c r="G172" i="23"/>
  <c r="F172" i="23"/>
  <c r="E172" i="23"/>
  <c r="D172" i="23"/>
  <c r="C172" i="23"/>
  <c r="J171" i="23"/>
  <c r="I171" i="23"/>
  <c r="H171" i="23"/>
  <c r="G171" i="23"/>
  <c r="F171" i="23"/>
  <c r="E171" i="23"/>
  <c r="D171" i="23"/>
  <c r="C171" i="23"/>
  <c r="J170" i="23"/>
  <c r="I170" i="23"/>
  <c r="H170" i="23"/>
  <c r="G170" i="23"/>
  <c r="F170" i="23"/>
  <c r="E170" i="23"/>
  <c r="D170" i="23"/>
  <c r="C170" i="23"/>
  <c r="J167" i="23"/>
  <c r="I167" i="23"/>
  <c r="H167" i="23"/>
  <c r="G167" i="23"/>
  <c r="F167" i="23"/>
  <c r="E167" i="23"/>
  <c r="D167" i="23"/>
  <c r="C167" i="23"/>
  <c r="J166" i="23"/>
  <c r="I166" i="23"/>
  <c r="H166" i="23"/>
  <c r="G166" i="23"/>
  <c r="F166" i="23"/>
  <c r="E166" i="23"/>
  <c r="D166" i="23"/>
  <c r="C166" i="23"/>
  <c r="J165" i="23"/>
  <c r="I165" i="23"/>
  <c r="H165" i="23"/>
  <c r="G165" i="23"/>
  <c r="F165" i="23"/>
  <c r="E165" i="23"/>
  <c r="D165" i="23"/>
  <c r="C165" i="23"/>
  <c r="J164" i="23"/>
  <c r="I164" i="23"/>
  <c r="H164" i="23"/>
  <c r="G164" i="23"/>
  <c r="F164" i="23"/>
  <c r="E164" i="23"/>
  <c r="D164" i="23"/>
  <c r="C164" i="23"/>
  <c r="J163" i="23"/>
  <c r="I163" i="23"/>
  <c r="H163" i="23"/>
  <c r="G163" i="23"/>
  <c r="F163" i="23"/>
  <c r="E163" i="23"/>
  <c r="D163" i="23"/>
  <c r="C163" i="23"/>
  <c r="J162" i="23"/>
  <c r="I162" i="23"/>
  <c r="H162" i="23"/>
  <c r="G162" i="23"/>
  <c r="F162" i="23"/>
  <c r="E162" i="23"/>
  <c r="D162" i="23"/>
  <c r="C162" i="23"/>
  <c r="J161" i="23"/>
  <c r="I161" i="23"/>
  <c r="H161" i="23"/>
  <c r="G161" i="23"/>
  <c r="F161" i="23"/>
  <c r="E161" i="23"/>
  <c r="D161" i="23"/>
  <c r="C161" i="23"/>
  <c r="J160" i="23"/>
  <c r="I160" i="23"/>
  <c r="H160" i="23"/>
  <c r="G160" i="23"/>
  <c r="F160" i="23"/>
  <c r="E160" i="23"/>
  <c r="D160" i="23"/>
  <c r="C160" i="23"/>
  <c r="J159" i="23"/>
  <c r="I159" i="23"/>
  <c r="H159" i="23"/>
  <c r="G159" i="23"/>
  <c r="F159" i="23"/>
  <c r="E159" i="23"/>
  <c r="D159" i="23"/>
  <c r="C159" i="23"/>
  <c r="J158" i="23"/>
  <c r="I158" i="23"/>
  <c r="H158" i="23"/>
  <c r="G158" i="23"/>
  <c r="F158" i="23"/>
  <c r="E158" i="23"/>
  <c r="D158" i="23"/>
  <c r="C158" i="23"/>
  <c r="J157" i="23"/>
  <c r="I157" i="23"/>
  <c r="H157" i="23"/>
  <c r="G157" i="23"/>
  <c r="F157" i="23"/>
  <c r="E157" i="23"/>
  <c r="D157" i="23"/>
  <c r="C157" i="23"/>
  <c r="J156" i="23"/>
  <c r="I156" i="23"/>
  <c r="H156" i="23"/>
  <c r="G156" i="23"/>
  <c r="F156" i="23"/>
  <c r="E156" i="23"/>
  <c r="D156" i="23"/>
  <c r="C156" i="23"/>
  <c r="J155" i="23"/>
  <c r="I155" i="23"/>
  <c r="H155" i="23"/>
  <c r="G155" i="23"/>
  <c r="F155" i="23"/>
  <c r="E155" i="23"/>
  <c r="D155" i="23"/>
  <c r="C155" i="23"/>
  <c r="J152" i="23"/>
  <c r="I152" i="23"/>
  <c r="H152" i="23"/>
  <c r="G152" i="23"/>
  <c r="F152" i="23"/>
  <c r="E152" i="23"/>
  <c r="D152" i="23"/>
  <c r="C152" i="23"/>
  <c r="J151" i="23"/>
  <c r="I151" i="23"/>
  <c r="H151" i="23"/>
  <c r="G151" i="23"/>
  <c r="F151" i="23"/>
  <c r="E151" i="23"/>
  <c r="D151" i="23"/>
  <c r="C151" i="23"/>
  <c r="J122" i="23"/>
  <c r="I122" i="23"/>
  <c r="H122" i="23"/>
  <c r="G122" i="23"/>
  <c r="F122" i="23"/>
  <c r="E122" i="23"/>
  <c r="D122" i="23"/>
  <c r="C122" i="23"/>
  <c r="J121" i="23"/>
  <c r="I121" i="23"/>
  <c r="H121" i="23"/>
  <c r="G121" i="23"/>
  <c r="F121" i="23"/>
  <c r="E121" i="23"/>
  <c r="D121" i="23"/>
  <c r="C121" i="23"/>
  <c r="J120" i="23"/>
  <c r="I120" i="23"/>
  <c r="H120" i="23"/>
  <c r="G120" i="23"/>
  <c r="F120" i="23"/>
  <c r="E120" i="23"/>
  <c r="D120" i="23"/>
  <c r="C120" i="23"/>
  <c r="J119" i="23"/>
  <c r="I119" i="23"/>
  <c r="H119" i="23"/>
  <c r="G119" i="23"/>
  <c r="F119" i="23"/>
  <c r="E119" i="23"/>
  <c r="D119" i="23"/>
  <c r="C119" i="23"/>
  <c r="J118" i="23"/>
  <c r="I118" i="23"/>
  <c r="H118" i="23"/>
  <c r="G118" i="23"/>
  <c r="F118" i="23"/>
  <c r="E118" i="23"/>
  <c r="D118" i="23"/>
  <c r="C118" i="23"/>
  <c r="J117" i="23"/>
  <c r="I117" i="23"/>
  <c r="H117" i="23"/>
  <c r="G117" i="23"/>
  <c r="F117" i="23"/>
  <c r="E117" i="23"/>
  <c r="D117" i="23"/>
  <c r="C117" i="23"/>
  <c r="J116" i="23"/>
  <c r="I116" i="23"/>
  <c r="H116" i="23"/>
  <c r="G116" i="23"/>
  <c r="F116" i="23"/>
  <c r="E116" i="23"/>
  <c r="D116" i="23"/>
  <c r="C116" i="23"/>
  <c r="J115" i="23"/>
  <c r="I115" i="23"/>
  <c r="H115" i="23"/>
  <c r="G115" i="23"/>
  <c r="F115" i="23"/>
  <c r="E115" i="23"/>
  <c r="D115" i="23"/>
  <c r="C115" i="23"/>
  <c r="J114" i="23"/>
  <c r="I114" i="23"/>
  <c r="H114" i="23"/>
  <c r="G114" i="23"/>
  <c r="F114" i="23"/>
  <c r="E114" i="23"/>
  <c r="D114" i="23"/>
  <c r="C114" i="23"/>
  <c r="J113" i="23"/>
  <c r="I113" i="23"/>
  <c r="H113" i="23"/>
  <c r="G113" i="23"/>
  <c r="F113" i="23"/>
  <c r="E113" i="23"/>
  <c r="D113" i="23"/>
  <c r="C113" i="23"/>
  <c r="J112" i="23"/>
  <c r="I112" i="23"/>
  <c r="H112" i="23"/>
  <c r="G112" i="23"/>
  <c r="F112" i="23"/>
  <c r="E112" i="23"/>
  <c r="D112" i="23"/>
  <c r="C112" i="23"/>
  <c r="J111" i="23"/>
  <c r="I111" i="23"/>
  <c r="H111" i="23"/>
  <c r="G111" i="23"/>
  <c r="F111" i="23"/>
  <c r="E111" i="23"/>
  <c r="D111" i="23"/>
  <c r="C111" i="23"/>
  <c r="J110" i="23"/>
  <c r="I110" i="23"/>
  <c r="H110" i="23"/>
  <c r="G110" i="23"/>
  <c r="F110" i="23"/>
  <c r="E110" i="23"/>
  <c r="D110" i="23"/>
  <c r="C110" i="23"/>
  <c r="J107" i="23"/>
  <c r="I107" i="23"/>
  <c r="H107" i="23"/>
  <c r="G107" i="23"/>
  <c r="F107" i="23"/>
  <c r="E107" i="23"/>
  <c r="D107" i="23"/>
  <c r="C107" i="23"/>
  <c r="J106" i="23"/>
  <c r="I106" i="23"/>
  <c r="H106" i="23"/>
  <c r="G106" i="23"/>
  <c r="F106" i="23"/>
  <c r="E106" i="23"/>
  <c r="D106" i="23"/>
  <c r="C106" i="23"/>
  <c r="J105" i="23"/>
  <c r="I105" i="23"/>
  <c r="H105" i="23"/>
  <c r="G105" i="23"/>
  <c r="F105" i="23"/>
  <c r="E105" i="23"/>
  <c r="D105" i="23"/>
  <c r="C105" i="23"/>
  <c r="J104" i="23"/>
  <c r="I104" i="23"/>
  <c r="H104" i="23"/>
  <c r="G104" i="23"/>
  <c r="F104" i="23"/>
  <c r="E104" i="23"/>
  <c r="D104" i="23"/>
  <c r="C104" i="23"/>
  <c r="J103" i="23"/>
  <c r="I103" i="23"/>
  <c r="H103" i="23"/>
  <c r="G103" i="23"/>
  <c r="F103" i="23"/>
  <c r="E103" i="23"/>
  <c r="D103" i="23"/>
  <c r="C103" i="23"/>
  <c r="J102" i="23"/>
  <c r="I102" i="23"/>
  <c r="H102" i="23"/>
  <c r="G102" i="23"/>
  <c r="F102" i="23"/>
  <c r="E102" i="23"/>
  <c r="D102" i="23"/>
  <c r="C102" i="23"/>
  <c r="J101" i="23"/>
  <c r="I101" i="23"/>
  <c r="H101" i="23"/>
  <c r="G101" i="23"/>
  <c r="F101" i="23"/>
  <c r="E101" i="23"/>
  <c r="D101" i="23"/>
  <c r="C101" i="23"/>
  <c r="J100" i="23"/>
  <c r="I100" i="23"/>
  <c r="H100" i="23"/>
  <c r="G100" i="23"/>
  <c r="F100" i="23"/>
  <c r="E100" i="23"/>
  <c r="D100" i="23"/>
  <c r="C100" i="23"/>
  <c r="J99" i="23"/>
  <c r="I99" i="23"/>
  <c r="H99" i="23"/>
  <c r="G99" i="23"/>
  <c r="F99" i="23"/>
  <c r="E99" i="23"/>
  <c r="D99" i="23"/>
  <c r="C99" i="23"/>
  <c r="J98" i="23"/>
  <c r="I98" i="23"/>
  <c r="H98" i="23"/>
  <c r="G98" i="23"/>
  <c r="F98" i="23"/>
  <c r="E98" i="23"/>
  <c r="D98" i="23"/>
  <c r="C98" i="23"/>
  <c r="J97" i="23"/>
  <c r="I97" i="23"/>
  <c r="H97" i="23"/>
  <c r="G97" i="23"/>
  <c r="F97" i="23"/>
  <c r="E97" i="23"/>
  <c r="D97" i="23"/>
  <c r="C97" i="23"/>
  <c r="J96" i="23"/>
  <c r="I96" i="23"/>
  <c r="H96" i="23"/>
  <c r="G96" i="23"/>
  <c r="F96" i="23"/>
  <c r="E96" i="23"/>
  <c r="D96" i="23"/>
  <c r="C96" i="23"/>
  <c r="J95" i="23"/>
  <c r="I95" i="23"/>
  <c r="H95" i="23"/>
  <c r="G95" i="23"/>
  <c r="F95" i="23"/>
  <c r="E95" i="23"/>
  <c r="D95" i="23"/>
  <c r="C95" i="23"/>
  <c r="J92" i="23"/>
  <c r="I92" i="23"/>
  <c r="H92" i="23"/>
  <c r="G92" i="23"/>
  <c r="F92" i="23"/>
  <c r="E92" i="23"/>
  <c r="D92" i="23"/>
  <c r="C92" i="23"/>
  <c r="J91" i="23"/>
  <c r="I91" i="23"/>
  <c r="H91" i="23"/>
  <c r="G91" i="23"/>
  <c r="F91" i="23"/>
  <c r="E91" i="23"/>
  <c r="D91" i="23"/>
  <c r="C91" i="23"/>
  <c r="J90" i="23"/>
  <c r="I90" i="23"/>
  <c r="H90" i="23"/>
  <c r="G90" i="23"/>
  <c r="F90" i="23"/>
  <c r="E90" i="23"/>
  <c r="D90" i="23"/>
  <c r="C90" i="23"/>
  <c r="J89" i="23"/>
  <c r="I89" i="23"/>
  <c r="H89" i="23"/>
  <c r="G89" i="23"/>
  <c r="F89" i="23"/>
  <c r="E89" i="23"/>
  <c r="D89" i="23"/>
  <c r="C89" i="23"/>
  <c r="J88" i="23"/>
  <c r="I88" i="23"/>
  <c r="H88" i="23"/>
  <c r="G88" i="23"/>
  <c r="F88" i="23"/>
  <c r="E88" i="23"/>
  <c r="D88" i="23"/>
  <c r="C88" i="23"/>
  <c r="J87" i="23"/>
  <c r="I87" i="23"/>
  <c r="H87" i="23"/>
  <c r="G87" i="23"/>
  <c r="F87" i="23"/>
  <c r="E87" i="23"/>
  <c r="D87" i="23"/>
  <c r="C87" i="23"/>
  <c r="J86" i="23"/>
  <c r="I86" i="23"/>
  <c r="H86" i="23"/>
  <c r="G86" i="23"/>
  <c r="F86" i="23"/>
  <c r="E86" i="23"/>
  <c r="D86" i="23"/>
  <c r="C86" i="23"/>
  <c r="J85" i="23"/>
  <c r="I85" i="23"/>
  <c r="H85" i="23"/>
  <c r="G85" i="23"/>
  <c r="F85" i="23"/>
  <c r="E85" i="23"/>
  <c r="D85" i="23"/>
  <c r="C85" i="23"/>
  <c r="J84" i="23"/>
  <c r="I84" i="23"/>
  <c r="H84" i="23"/>
  <c r="G84" i="23"/>
  <c r="F84" i="23"/>
  <c r="E84" i="23"/>
  <c r="D84" i="23"/>
  <c r="C84" i="23"/>
  <c r="J83" i="23"/>
  <c r="I83" i="23"/>
  <c r="H83" i="23"/>
  <c r="G83" i="23"/>
  <c r="F83" i="23"/>
  <c r="E83" i="23"/>
  <c r="D83" i="23"/>
  <c r="C83" i="23"/>
  <c r="J82" i="23"/>
  <c r="I82" i="23"/>
  <c r="H82" i="23"/>
  <c r="G82" i="23"/>
  <c r="F82" i="23"/>
  <c r="E82" i="23"/>
  <c r="D82" i="23"/>
  <c r="C82" i="23"/>
  <c r="J81" i="23"/>
  <c r="I81" i="23"/>
  <c r="H81" i="23"/>
  <c r="G81" i="23"/>
  <c r="F81" i="23"/>
  <c r="E81" i="23"/>
  <c r="D81" i="23"/>
  <c r="C81" i="23"/>
  <c r="J80" i="23"/>
  <c r="I80" i="23"/>
  <c r="H80" i="23"/>
  <c r="G80" i="23"/>
  <c r="F80" i="23"/>
  <c r="E80" i="23"/>
  <c r="D80" i="23"/>
  <c r="C80" i="23"/>
  <c r="J77" i="23"/>
  <c r="I77" i="23"/>
  <c r="H77" i="23"/>
  <c r="G77" i="23"/>
  <c r="F77" i="23"/>
  <c r="E77" i="23"/>
  <c r="D77" i="23"/>
  <c r="C77" i="23"/>
  <c r="J76" i="23"/>
  <c r="I76" i="23"/>
  <c r="H76" i="23"/>
  <c r="G76" i="23"/>
  <c r="F76" i="23"/>
  <c r="E76" i="23"/>
  <c r="D76" i="23"/>
  <c r="C76" i="23"/>
  <c r="J75" i="23"/>
  <c r="I75" i="23"/>
  <c r="H75" i="23"/>
  <c r="G75" i="23"/>
  <c r="F75" i="23"/>
  <c r="E75" i="23"/>
  <c r="D75" i="23"/>
  <c r="C75" i="23"/>
  <c r="J74" i="23"/>
  <c r="I74" i="23"/>
  <c r="H74" i="23"/>
  <c r="G74" i="23"/>
  <c r="F74" i="23"/>
  <c r="E74" i="23"/>
  <c r="D74" i="23"/>
  <c r="C74" i="23"/>
  <c r="J73" i="23"/>
  <c r="I73" i="23"/>
  <c r="H73" i="23"/>
  <c r="G73" i="23"/>
  <c r="F73" i="23"/>
  <c r="E73" i="23"/>
  <c r="D73" i="23"/>
  <c r="C73" i="23"/>
  <c r="J72" i="23"/>
  <c r="I72" i="23"/>
  <c r="H72" i="23"/>
  <c r="G72" i="23"/>
  <c r="F72" i="23"/>
  <c r="E72" i="23"/>
  <c r="D72" i="23"/>
  <c r="C72" i="23"/>
  <c r="J71" i="23"/>
  <c r="I71" i="23"/>
  <c r="H71" i="23"/>
  <c r="G71" i="23"/>
  <c r="F71" i="23"/>
  <c r="E71" i="23"/>
  <c r="D71" i="23"/>
  <c r="C71" i="23"/>
  <c r="J70" i="23"/>
  <c r="I70" i="23"/>
  <c r="H70" i="23"/>
  <c r="G70" i="23"/>
  <c r="F70" i="23"/>
  <c r="E70" i="23"/>
  <c r="D70" i="23"/>
  <c r="C70" i="23"/>
  <c r="J69" i="23"/>
  <c r="I69" i="23"/>
  <c r="H69" i="23"/>
  <c r="G69" i="23"/>
  <c r="F69" i="23"/>
  <c r="E69" i="23"/>
  <c r="D69" i="23"/>
  <c r="C69" i="23"/>
  <c r="J68" i="23"/>
  <c r="I68" i="23"/>
  <c r="H68" i="23"/>
  <c r="G68" i="23"/>
  <c r="F68" i="23"/>
  <c r="E68" i="23"/>
  <c r="D68" i="23"/>
  <c r="C68" i="23"/>
  <c r="J67" i="23"/>
  <c r="I67" i="23"/>
  <c r="H67" i="23"/>
  <c r="G67" i="23"/>
  <c r="F67" i="23"/>
  <c r="E67" i="23"/>
  <c r="D67" i="23"/>
  <c r="C67" i="23"/>
  <c r="J66" i="23"/>
  <c r="I66" i="23"/>
  <c r="H66" i="23"/>
  <c r="G66" i="23"/>
  <c r="F66" i="23"/>
  <c r="E66" i="23"/>
  <c r="D66" i="23"/>
  <c r="C66" i="23"/>
  <c r="J65" i="23"/>
  <c r="I65" i="23"/>
  <c r="H65" i="23"/>
  <c r="G65" i="23"/>
  <c r="F65" i="23"/>
  <c r="E65" i="23"/>
  <c r="D65" i="23"/>
  <c r="C65" i="23"/>
  <c r="J62" i="23"/>
  <c r="I62" i="23"/>
  <c r="H62" i="23"/>
  <c r="G62" i="23"/>
  <c r="F62" i="23"/>
  <c r="E62" i="23"/>
  <c r="D62" i="23"/>
  <c r="C62" i="23"/>
  <c r="J61" i="23"/>
  <c r="I61" i="23"/>
  <c r="H61" i="23"/>
  <c r="G61" i="23"/>
  <c r="F61" i="23"/>
  <c r="E61" i="23"/>
  <c r="D61" i="23"/>
  <c r="C61" i="23"/>
  <c r="J60" i="23"/>
  <c r="I60" i="23"/>
  <c r="H60" i="23"/>
  <c r="G60" i="23"/>
  <c r="F60" i="23"/>
  <c r="E60" i="23"/>
  <c r="D60" i="23"/>
  <c r="C60" i="23"/>
  <c r="J59" i="23"/>
  <c r="I59" i="23"/>
  <c r="H59" i="23"/>
  <c r="G59" i="23"/>
  <c r="F59" i="23"/>
  <c r="E59" i="23"/>
  <c r="D59" i="23"/>
  <c r="C59" i="23"/>
  <c r="J58" i="23"/>
  <c r="I58" i="23"/>
  <c r="H58" i="23"/>
  <c r="G58" i="23"/>
  <c r="F58" i="23"/>
  <c r="E58" i="23"/>
  <c r="D58" i="23"/>
  <c r="C58" i="23"/>
  <c r="J57" i="23"/>
  <c r="I57" i="23"/>
  <c r="H57" i="23"/>
  <c r="G57" i="23"/>
  <c r="F57" i="23"/>
  <c r="E57" i="23"/>
  <c r="D57" i="23"/>
  <c r="C57" i="23"/>
  <c r="J56" i="23"/>
  <c r="I56" i="23"/>
  <c r="H56" i="23"/>
  <c r="G56" i="23"/>
  <c r="F56" i="23"/>
  <c r="E56" i="23"/>
  <c r="D56" i="23"/>
  <c r="C56" i="23"/>
  <c r="J55" i="23"/>
  <c r="I55" i="23"/>
  <c r="H55" i="23"/>
  <c r="G55" i="23"/>
  <c r="F55" i="23"/>
  <c r="E55" i="23"/>
  <c r="D55" i="23"/>
  <c r="C55" i="23"/>
  <c r="J54" i="23"/>
  <c r="I54" i="23"/>
  <c r="H54" i="23"/>
  <c r="G54" i="23"/>
  <c r="F54" i="23"/>
  <c r="E54" i="23"/>
  <c r="D54" i="23"/>
  <c r="C54" i="23"/>
  <c r="J53" i="23"/>
  <c r="I53" i="23"/>
  <c r="H53" i="23"/>
  <c r="G53" i="23"/>
  <c r="F53" i="23"/>
  <c r="E53" i="23"/>
  <c r="D53" i="23"/>
  <c r="C53" i="23"/>
  <c r="J52" i="23"/>
  <c r="I52" i="23"/>
  <c r="H52" i="23"/>
  <c r="G52" i="23"/>
  <c r="F52" i="23"/>
  <c r="E52" i="23"/>
  <c r="D52" i="23"/>
  <c r="C52" i="23"/>
  <c r="J51" i="23"/>
  <c r="I51" i="23"/>
  <c r="H51" i="23"/>
  <c r="G51" i="23"/>
  <c r="F51" i="23"/>
  <c r="E51" i="23"/>
  <c r="D51" i="23"/>
  <c r="C51" i="23"/>
  <c r="J50" i="23"/>
  <c r="I50" i="23"/>
  <c r="H50" i="23"/>
  <c r="G50" i="23"/>
  <c r="F50" i="23"/>
  <c r="E50" i="23"/>
  <c r="D50" i="23"/>
  <c r="C50" i="23"/>
  <c r="J47" i="23"/>
  <c r="I47" i="23"/>
  <c r="H47" i="23"/>
  <c r="G47" i="23"/>
  <c r="F47" i="23"/>
  <c r="E47" i="23"/>
  <c r="D47" i="23"/>
  <c r="C47" i="23"/>
  <c r="J46" i="23"/>
  <c r="I46" i="23"/>
  <c r="H46" i="23"/>
  <c r="G46" i="23"/>
  <c r="F46" i="23"/>
  <c r="E46" i="23"/>
  <c r="D46" i="23"/>
  <c r="C46" i="23"/>
  <c r="J45" i="23"/>
  <c r="I45" i="23"/>
  <c r="H45" i="23"/>
  <c r="G45" i="23"/>
  <c r="F45" i="23"/>
  <c r="E45" i="23"/>
  <c r="D45" i="23"/>
  <c r="C45" i="23"/>
  <c r="J44" i="23"/>
  <c r="I44" i="23"/>
  <c r="H44" i="23"/>
  <c r="G44" i="23"/>
  <c r="F44" i="23"/>
  <c r="E44" i="23"/>
  <c r="D44" i="23"/>
  <c r="C44" i="23"/>
  <c r="J43" i="23"/>
  <c r="I43" i="23"/>
  <c r="H43" i="23"/>
  <c r="G43" i="23"/>
  <c r="F43" i="23"/>
  <c r="E43" i="23"/>
  <c r="D43" i="23"/>
  <c r="C43" i="23"/>
  <c r="J42" i="23"/>
  <c r="I42" i="23"/>
  <c r="H42" i="23"/>
  <c r="G42" i="23"/>
  <c r="F42" i="23"/>
  <c r="E42" i="23"/>
  <c r="D42" i="23"/>
  <c r="C42" i="23"/>
  <c r="J41" i="23"/>
  <c r="I41" i="23"/>
  <c r="H41" i="23"/>
  <c r="G41" i="23"/>
  <c r="F41" i="23"/>
  <c r="E41" i="23"/>
  <c r="D41" i="23"/>
  <c r="C41" i="23"/>
  <c r="J40" i="23"/>
  <c r="I40" i="23"/>
  <c r="H40" i="23"/>
  <c r="G40" i="23"/>
  <c r="F40" i="23"/>
  <c r="E40" i="23"/>
  <c r="D40" i="23"/>
  <c r="C40" i="23"/>
  <c r="J39" i="23"/>
  <c r="I39" i="23"/>
  <c r="H39" i="23"/>
  <c r="G39" i="23"/>
  <c r="F39" i="23"/>
  <c r="E39" i="23"/>
  <c r="D39" i="23"/>
  <c r="C39" i="23"/>
  <c r="J38" i="23"/>
  <c r="I38" i="23"/>
  <c r="H38" i="23"/>
  <c r="G38" i="23"/>
  <c r="F38" i="23"/>
  <c r="E38" i="23"/>
  <c r="D38" i="23"/>
  <c r="C38" i="23"/>
  <c r="J37" i="23"/>
  <c r="I37" i="23"/>
  <c r="H37" i="23"/>
  <c r="G37" i="23"/>
  <c r="F37" i="23"/>
  <c r="E37" i="23"/>
  <c r="D37" i="23"/>
  <c r="C37" i="23"/>
  <c r="J36" i="23"/>
  <c r="I36" i="23"/>
  <c r="H36" i="23"/>
  <c r="G36" i="23"/>
  <c r="F36" i="23"/>
  <c r="E36" i="23"/>
  <c r="D36" i="23"/>
  <c r="C36" i="23"/>
  <c r="J35" i="23"/>
  <c r="I35" i="23"/>
  <c r="H35" i="23"/>
  <c r="G35" i="23"/>
  <c r="F35" i="23"/>
  <c r="E35" i="23"/>
  <c r="D35" i="23"/>
  <c r="C35" i="23"/>
  <c r="J17" i="23"/>
  <c r="I17" i="23"/>
  <c r="H17" i="23"/>
  <c r="G17" i="23"/>
  <c r="F17" i="23"/>
  <c r="E17" i="23"/>
  <c r="D17" i="23"/>
  <c r="C17" i="23"/>
  <c r="J16" i="23"/>
  <c r="I16" i="23"/>
  <c r="H16" i="23"/>
  <c r="G16" i="23"/>
  <c r="F16" i="23"/>
  <c r="E16" i="23"/>
  <c r="D16" i="23"/>
  <c r="C16" i="23"/>
  <c r="J15" i="23"/>
  <c r="I15" i="23"/>
  <c r="H15" i="23"/>
  <c r="G15" i="23"/>
  <c r="F15" i="23"/>
  <c r="E15" i="23"/>
  <c r="D15" i="23"/>
  <c r="C15" i="23"/>
  <c r="J14" i="23"/>
  <c r="I14" i="23"/>
  <c r="H14" i="23"/>
  <c r="G14" i="23"/>
  <c r="F14" i="23"/>
  <c r="E14" i="23"/>
  <c r="D14" i="23"/>
  <c r="C14" i="23"/>
  <c r="J13" i="23"/>
  <c r="I13" i="23"/>
  <c r="H13" i="23"/>
  <c r="G13" i="23"/>
  <c r="F13" i="23"/>
  <c r="E13" i="23"/>
  <c r="D13" i="23"/>
  <c r="C13" i="23"/>
  <c r="J12" i="23"/>
  <c r="I12" i="23"/>
  <c r="H12" i="23"/>
  <c r="G12" i="23"/>
  <c r="F12" i="23"/>
  <c r="E12" i="23"/>
  <c r="D12" i="23"/>
  <c r="C12" i="23"/>
  <c r="J11" i="23"/>
  <c r="I11" i="23"/>
  <c r="H11" i="23"/>
  <c r="G11" i="23"/>
  <c r="F11" i="23"/>
  <c r="E11" i="23"/>
  <c r="D11" i="23"/>
  <c r="C11" i="23"/>
  <c r="J10" i="23"/>
  <c r="I10" i="23"/>
  <c r="H10" i="23"/>
  <c r="G10" i="23"/>
  <c r="F10" i="23"/>
  <c r="E10" i="23"/>
  <c r="D10" i="23"/>
  <c r="C10" i="23"/>
  <c r="J9" i="23"/>
  <c r="I9" i="23"/>
  <c r="H9" i="23"/>
  <c r="G9" i="23"/>
  <c r="F9" i="23"/>
  <c r="E9" i="23"/>
  <c r="D9" i="23"/>
  <c r="C9" i="23"/>
  <c r="J8" i="23"/>
  <c r="I8" i="23"/>
  <c r="H8" i="23"/>
  <c r="G8" i="23"/>
  <c r="F8" i="23"/>
  <c r="E8" i="23"/>
  <c r="D8" i="23"/>
  <c r="C8" i="23"/>
  <c r="J7" i="23"/>
  <c r="I7" i="23"/>
  <c r="H7" i="23"/>
  <c r="G7" i="23"/>
  <c r="F7" i="23"/>
  <c r="E7" i="23"/>
  <c r="D7" i="23"/>
  <c r="C7" i="23"/>
  <c r="J6" i="23"/>
  <c r="I6" i="23"/>
  <c r="H6" i="23"/>
  <c r="G6" i="23"/>
  <c r="F6" i="23"/>
  <c r="E6" i="23"/>
  <c r="D6" i="23"/>
  <c r="C6" i="23"/>
  <c r="J5" i="23"/>
  <c r="I5" i="23"/>
  <c r="H5" i="23"/>
  <c r="G5" i="23"/>
  <c r="F5" i="23"/>
  <c r="E5" i="23"/>
  <c r="D5" i="23"/>
  <c r="C5" i="23"/>
  <c r="C9" i="19"/>
  <c r="J76" i="17"/>
  <c r="I76" i="17"/>
  <c r="H76" i="17"/>
  <c r="G76" i="17"/>
  <c r="F76" i="17"/>
  <c r="E76" i="17"/>
  <c r="D76" i="17"/>
  <c r="C76" i="17"/>
  <c r="J75" i="17"/>
  <c r="I75" i="17"/>
  <c r="H75" i="17"/>
  <c r="G75" i="17"/>
  <c r="F75" i="17"/>
  <c r="E75" i="17"/>
  <c r="D75" i="17"/>
  <c r="C75" i="17"/>
  <c r="J74" i="17"/>
  <c r="I74" i="17"/>
  <c r="H74" i="17"/>
  <c r="G74" i="17"/>
  <c r="F74" i="17"/>
  <c r="E74" i="17"/>
  <c r="D74" i="17"/>
  <c r="C74" i="17"/>
  <c r="J73" i="17"/>
  <c r="I73" i="17"/>
  <c r="H73" i="17"/>
  <c r="G73" i="17"/>
  <c r="F73" i="17"/>
  <c r="E73" i="17"/>
  <c r="D73" i="17"/>
  <c r="C73" i="17"/>
  <c r="J72" i="17"/>
  <c r="I72" i="17"/>
  <c r="H72" i="17"/>
  <c r="G72" i="17"/>
  <c r="F72" i="17"/>
  <c r="E72" i="17"/>
  <c r="D72" i="17"/>
  <c r="C72" i="17"/>
  <c r="J71" i="17"/>
  <c r="I71" i="17"/>
  <c r="H71" i="17"/>
  <c r="G71" i="17"/>
  <c r="F71" i="17"/>
  <c r="E71" i="17"/>
  <c r="D71" i="17"/>
  <c r="C71" i="17"/>
  <c r="J70" i="17"/>
  <c r="I70" i="17"/>
  <c r="H70" i="17"/>
  <c r="G70" i="17"/>
  <c r="F70" i="17"/>
  <c r="E70" i="17"/>
  <c r="D70" i="17"/>
  <c r="C70" i="17"/>
  <c r="J69" i="17"/>
  <c r="I69" i="17"/>
  <c r="H69" i="17"/>
  <c r="G69" i="17"/>
  <c r="F69" i="17"/>
  <c r="E69" i="17"/>
  <c r="D69" i="17"/>
  <c r="C69" i="17"/>
  <c r="J68" i="17"/>
  <c r="I68" i="17"/>
  <c r="H68" i="17"/>
  <c r="G68" i="17"/>
  <c r="F68" i="17"/>
  <c r="E68" i="17"/>
  <c r="D68" i="17"/>
  <c r="C68" i="17"/>
  <c r="J67" i="17"/>
  <c r="I67" i="17"/>
  <c r="H67" i="17"/>
  <c r="G67" i="17"/>
  <c r="F67" i="17"/>
  <c r="E67" i="17"/>
  <c r="D67" i="17"/>
  <c r="C67" i="17"/>
  <c r="J66" i="17"/>
  <c r="I66" i="17"/>
  <c r="H66" i="17"/>
  <c r="G66" i="17"/>
  <c r="F66" i="17"/>
  <c r="E66" i="17"/>
  <c r="D66" i="17"/>
  <c r="C66" i="17"/>
  <c r="J65" i="17"/>
  <c r="I65" i="17"/>
  <c r="H65" i="17"/>
  <c r="G65" i="17"/>
  <c r="F65" i="17"/>
  <c r="E65" i="17"/>
  <c r="D65" i="17"/>
  <c r="C65" i="17"/>
  <c r="J64" i="17"/>
  <c r="I64" i="17"/>
  <c r="H64" i="17"/>
  <c r="G64" i="17"/>
  <c r="F64" i="17"/>
  <c r="E64" i="17"/>
  <c r="D64" i="17"/>
  <c r="C64" i="17"/>
  <c r="J61" i="17"/>
  <c r="I61" i="17"/>
  <c r="H61" i="17"/>
  <c r="G61" i="17"/>
  <c r="F61" i="17"/>
  <c r="E61" i="17"/>
  <c r="D61" i="17"/>
  <c r="C61" i="17"/>
  <c r="J60" i="17"/>
  <c r="I60" i="17"/>
  <c r="H60" i="17"/>
  <c r="G60" i="17"/>
  <c r="F60" i="17"/>
  <c r="E60" i="17"/>
  <c r="D60" i="17"/>
  <c r="C60" i="17"/>
  <c r="J59" i="17"/>
  <c r="I59" i="17"/>
  <c r="H59" i="17"/>
  <c r="G59" i="17"/>
  <c r="F59" i="17"/>
  <c r="E59" i="17"/>
  <c r="D59" i="17"/>
  <c r="C59" i="17"/>
  <c r="J58" i="17"/>
  <c r="I58" i="17"/>
  <c r="H58" i="17"/>
  <c r="G58" i="17"/>
  <c r="F58" i="17"/>
  <c r="E58" i="17"/>
  <c r="D58" i="17"/>
  <c r="C58" i="17"/>
  <c r="J57" i="17"/>
  <c r="I57" i="17"/>
  <c r="H57" i="17"/>
  <c r="G57" i="17"/>
  <c r="F57" i="17"/>
  <c r="E57" i="17"/>
  <c r="D57" i="17"/>
  <c r="C57" i="17"/>
  <c r="J56" i="17"/>
  <c r="I56" i="17"/>
  <c r="H56" i="17"/>
  <c r="G56" i="17"/>
  <c r="F56" i="17"/>
  <c r="E56" i="17"/>
  <c r="D56" i="17"/>
  <c r="C56" i="17"/>
  <c r="J55" i="17"/>
  <c r="I55" i="17"/>
  <c r="H55" i="17"/>
  <c r="G55" i="17"/>
  <c r="F55" i="17"/>
  <c r="E55" i="17"/>
  <c r="D55" i="17"/>
  <c r="C55" i="17"/>
  <c r="J54" i="17"/>
  <c r="I54" i="17"/>
  <c r="H54" i="17"/>
  <c r="G54" i="17"/>
  <c r="F54" i="17"/>
  <c r="E54" i="17"/>
  <c r="D54" i="17"/>
  <c r="C54" i="17"/>
  <c r="J53" i="17"/>
  <c r="I53" i="17"/>
  <c r="H53" i="17"/>
  <c r="G53" i="17"/>
  <c r="F53" i="17"/>
  <c r="E53" i="17"/>
  <c r="D53" i="17"/>
  <c r="C53" i="17"/>
  <c r="J52" i="17"/>
  <c r="I52" i="17"/>
  <c r="H52" i="17"/>
  <c r="G52" i="17"/>
  <c r="F52" i="17"/>
  <c r="E52" i="17"/>
  <c r="D52" i="17"/>
  <c r="C52" i="17"/>
  <c r="J51" i="17"/>
  <c r="I51" i="17"/>
  <c r="H51" i="17"/>
  <c r="G51" i="17"/>
  <c r="F51" i="17"/>
  <c r="E51" i="17"/>
  <c r="D51" i="17"/>
  <c r="C51" i="17"/>
  <c r="J50" i="17"/>
  <c r="I50" i="17"/>
  <c r="H50" i="17"/>
  <c r="G50" i="17"/>
  <c r="F50" i="17"/>
  <c r="E50" i="17"/>
  <c r="D50" i="17"/>
  <c r="C50" i="17"/>
  <c r="J49" i="17"/>
  <c r="I49" i="17"/>
  <c r="H49" i="17"/>
  <c r="G49" i="17"/>
  <c r="F49" i="17"/>
  <c r="E49" i="17"/>
  <c r="D49" i="17"/>
  <c r="C49" i="17"/>
  <c r="J46" i="17"/>
  <c r="I46" i="17"/>
  <c r="H46" i="17"/>
  <c r="G46" i="17"/>
  <c r="F46" i="17"/>
  <c r="E46" i="17"/>
  <c r="D46" i="17"/>
  <c r="C46" i="17"/>
  <c r="J45" i="17"/>
  <c r="I45" i="17"/>
  <c r="H45" i="17"/>
  <c r="G45" i="17"/>
  <c r="F45" i="17"/>
  <c r="E45" i="17"/>
  <c r="D45" i="17"/>
  <c r="C45" i="17"/>
  <c r="J44" i="17"/>
  <c r="I44" i="17"/>
  <c r="H44" i="17"/>
  <c r="G44" i="17"/>
  <c r="F44" i="17"/>
  <c r="E44" i="17"/>
  <c r="D44" i="17"/>
  <c r="C44" i="17"/>
  <c r="J43" i="17"/>
  <c r="I43" i="17"/>
  <c r="H43" i="17"/>
  <c r="G43" i="17"/>
  <c r="F43" i="17"/>
  <c r="E43" i="17"/>
  <c r="D43" i="17"/>
  <c r="C43" i="17"/>
  <c r="J42" i="17"/>
  <c r="I42" i="17"/>
  <c r="H42" i="17"/>
  <c r="G42" i="17"/>
  <c r="F42" i="17"/>
  <c r="E42" i="17"/>
  <c r="D42" i="17"/>
  <c r="C42" i="17"/>
  <c r="J41" i="17"/>
  <c r="I41" i="17"/>
  <c r="H41" i="17"/>
  <c r="G41" i="17"/>
  <c r="F41" i="17"/>
  <c r="E41" i="17"/>
  <c r="D41" i="17"/>
  <c r="C41" i="17"/>
  <c r="J40" i="17"/>
  <c r="I40" i="17"/>
  <c r="H40" i="17"/>
  <c r="G40" i="17"/>
  <c r="F40" i="17"/>
  <c r="E40" i="17"/>
  <c r="D40" i="17"/>
  <c r="C40" i="17"/>
  <c r="J39" i="17"/>
  <c r="I39" i="17"/>
  <c r="H39" i="17"/>
  <c r="G39" i="17"/>
  <c r="F39" i="17"/>
  <c r="E39" i="17"/>
  <c r="D39" i="17"/>
  <c r="C39" i="17"/>
  <c r="J38" i="17"/>
  <c r="I38" i="17"/>
  <c r="H38" i="17"/>
  <c r="G38" i="17"/>
  <c r="F38" i="17"/>
  <c r="E38" i="17"/>
  <c r="D38" i="17"/>
  <c r="C38" i="17"/>
  <c r="J37" i="17"/>
  <c r="I37" i="17"/>
  <c r="H37" i="17"/>
  <c r="G37" i="17"/>
  <c r="F37" i="17"/>
  <c r="E37" i="17"/>
  <c r="D37" i="17"/>
  <c r="C37" i="17"/>
  <c r="J36" i="17"/>
  <c r="I36" i="17"/>
  <c r="H36" i="17"/>
  <c r="G36" i="17"/>
  <c r="F36" i="17"/>
  <c r="E36" i="17"/>
  <c r="D36" i="17"/>
  <c r="C36" i="17"/>
  <c r="J35" i="17"/>
  <c r="I35" i="17"/>
  <c r="H35" i="17"/>
  <c r="G35" i="17"/>
  <c r="F35" i="17"/>
  <c r="E35" i="17"/>
  <c r="D35" i="17"/>
  <c r="C35" i="17"/>
  <c r="J34" i="17"/>
  <c r="I34" i="17"/>
  <c r="H34" i="17"/>
  <c r="G34" i="17"/>
  <c r="F34" i="17"/>
  <c r="E34" i="17"/>
  <c r="D34" i="17"/>
  <c r="C34" i="17"/>
  <c r="J4" i="17"/>
  <c r="I4" i="17"/>
  <c r="H4" i="17"/>
  <c r="G4" i="17"/>
  <c r="F4" i="17"/>
  <c r="E4" i="17"/>
  <c r="D4" i="17"/>
  <c r="C4" i="17"/>
  <c r="G62" i="24" l="1"/>
  <c r="E32" i="24"/>
  <c r="E62" i="24"/>
  <c r="E17" i="24"/>
  <c r="F32" i="24"/>
  <c r="F47" i="24"/>
  <c r="F17" i="24"/>
  <c r="G32" i="24"/>
  <c r="G47" i="24"/>
  <c r="C62" i="24"/>
  <c r="C17" i="24"/>
  <c r="H32" i="24"/>
  <c r="H17" i="24"/>
  <c r="I47" i="24"/>
  <c r="J32" i="24"/>
  <c r="J47" i="24"/>
  <c r="C47" i="24"/>
  <c r="G17" i="24"/>
  <c r="F62" i="24"/>
  <c r="I32" i="24"/>
  <c r="E47" i="24"/>
  <c r="I62" i="24"/>
  <c r="I17" i="24"/>
  <c r="J17" i="24"/>
  <c r="D47" i="24"/>
  <c r="H62" i="24"/>
  <c r="J62" i="24"/>
  <c r="C32" i="24"/>
  <c r="D32" i="24"/>
  <c r="H47" i="24"/>
  <c r="D62" i="24"/>
  <c r="D17" i="24"/>
  <c r="B11" i="24"/>
  <c r="L11" i="24" s="1"/>
  <c r="B7" i="24"/>
  <c r="L7" i="24" s="1"/>
  <c r="B12" i="24"/>
  <c r="L12" i="24" s="1"/>
  <c r="B5" i="24"/>
  <c r="L5" i="24" s="1"/>
  <c r="B13" i="24"/>
  <c r="L13" i="24" s="1"/>
  <c r="B6" i="24"/>
  <c r="L6" i="24" s="1"/>
  <c r="B15" i="24"/>
  <c r="L15" i="24" s="1"/>
  <c r="B8" i="24"/>
  <c r="L8" i="24" s="1"/>
  <c r="B14" i="24"/>
  <c r="L14" i="24" s="1"/>
  <c r="B4" i="24"/>
  <c r="B10" i="24"/>
  <c r="L10" i="24" s="1"/>
  <c r="B9" i="24"/>
  <c r="L9" i="24" s="1"/>
  <c r="B16" i="24"/>
  <c r="L16" i="24" s="1"/>
  <c r="B19" i="24"/>
  <c r="G213" i="23"/>
  <c r="D198" i="23"/>
  <c r="B197" i="23"/>
  <c r="L197" i="23" s="1"/>
  <c r="B201" i="23"/>
  <c r="L201" i="23" s="1"/>
  <c r="B210" i="23"/>
  <c r="L210" i="23" s="1"/>
  <c r="B189" i="23"/>
  <c r="L189" i="23" s="1"/>
  <c r="B194" i="23"/>
  <c r="L194" i="23" s="1"/>
  <c r="B207" i="23"/>
  <c r="L207" i="23" s="1"/>
  <c r="E198" i="23"/>
  <c r="I138" i="23"/>
  <c r="B137" i="23"/>
  <c r="L137" i="23" s="1"/>
  <c r="B191" i="23"/>
  <c r="L191" i="23" s="1"/>
  <c r="B204" i="23"/>
  <c r="L204" i="23" s="1"/>
  <c r="B134" i="23"/>
  <c r="L134" i="23" s="1"/>
  <c r="B188" i="23"/>
  <c r="L188" i="23" s="1"/>
  <c r="B187" i="23"/>
  <c r="L187" i="23" s="1"/>
  <c r="C198" i="23"/>
  <c r="F198" i="23"/>
  <c r="B205" i="23"/>
  <c r="L205" i="23" s="1"/>
  <c r="J213" i="23"/>
  <c r="B200" i="23"/>
  <c r="L200" i="23" s="1"/>
  <c r="B203" i="23"/>
  <c r="L203" i="23" s="1"/>
  <c r="B206" i="23"/>
  <c r="L206" i="23" s="1"/>
  <c r="B209" i="23"/>
  <c r="L209" i="23" s="1"/>
  <c r="B212" i="23"/>
  <c r="L212" i="23" s="1"/>
  <c r="B126" i="23"/>
  <c r="L126" i="23" s="1"/>
  <c r="B129" i="23"/>
  <c r="L129" i="23" s="1"/>
  <c r="B132" i="23"/>
  <c r="L132" i="23" s="1"/>
  <c r="B135" i="23"/>
  <c r="L135" i="23" s="1"/>
  <c r="C138" i="23"/>
  <c r="B130" i="23"/>
  <c r="L130" i="23" s="1"/>
  <c r="B133" i="23"/>
  <c r="L133" i="23" s="1"/>
  <c r="B127" i="23"/>
  <c r="L127" i="23" s="1"/>
  <c r="C213" i="23"/>
  <c r="B136" i="23"/>
  <c r="L136" i="23" s="1"/>
  <c r="J138" i="23"/>
  <c r="F213" i="23"/>
  <c r="G198" i="23"/>
  <c r="B190" i="23"/>
  <c r="L190" i="23" s="1"/>
  <c r="B193" i="23"/>
  <c r="L193" i="23" s="1"/>
  <c r="B196" i="23"/>
  <c r="L196" i="23" s="1"/>
  <c r="B186" i="23"/>
  <c r="L186" i="23" s="1"/>
  <c r="H198" i="23"/>
  <c r="B192" i="23"/>
  <c r="L192" i="23" s="1"/>
  <c r="B195" i="23"/>
  <c r="L195" i="23" s="1"/>
  <c r="B125" i="23"/>
  <c r="L125" i="23" s="1"/>
  <c r="B128" i="23"/>
  <c r="L128" i="23" s="1"/>
  <c r="B131" i="23"/>
  <c r="L131" i="23" s="1"/>
  <c r="E138" i="23"/>
  <c r="F138" i="23"/>
  <c r="I198" i="23"/>
  <c r="I213" i="23"/>
  <c r="B202" i="23"/>
  <c r="L202" i="23" s="1"/>
  <c r="B208" i="23"/>
  <c r="L208" i="23" s="1"/>
  <c r="B211" i="23"/>
  <c r="L211" i="23" s="1"/>
  <c r="D213" i="23"/>
  <c r="E213" i="23"/>
  <c r="J198" i="23"/>
  <c r="B23" i="24"/>
  <c r="L23" i="24" s="1"/>
  <c r="B34" i="24"/>
  <c r="B37" i="24"/>
  <c r="L37" i="24" s="1"/>
  <c r="B26" i="24"/>
  <c r="L26" i="24" s="1"/>
  <c r="B29" i="24"/>
  <c r="L29" i="24" s="1"/>
  <c r="B49" i="24"/>
  <c r="B44" i="24"/>
  <c r="L44" i="24" s="1"/>
  <c r="B61" i="24"/>
  <c r="L61" i="24" s="1"/>
  <c r="B40" i="24"/>
  <c r="L40" i="24" s="1"/>
  <c r="B59" i="24"/>
  <c r="L59" i="24" s="1"/>
  <c r="B53" i="24"/>
  <c r="L53" i="24" s="1"/>
  <c r="B56" i="24"/>
  <c r="L56" i="24" s="1"/>
  <c r="H62" i="17"/>
  <c r="B36" i="24"/>
  <c r="L36" i="24" s="1"/>
  <c r="I62" i="17"/>
  <c r="B31" i="24"/>
  <c r="L31" i="24" s="1"/>
  <c r="B38" i="24"/>
  <c r="L38" i="24" s="1"/>
  <c r="B41" i="24"/>
  <c r="L41" i="24" s="1"/>
  <c r="B57" i="24"/>
  <c r="L57" i="24" s="1"/>
  <c r="B27" i="24"/>
  <c r="L27" i="24" s="1"/>
  <c r="B52" i="24"/>
  <c r="L52" i="24" s="1"/>
  <c r="B55" i="24"/>
  <c r="L55" i="24" s="1"/>
  <c r="D138" i="23"/>
  <c r="G138" i="23"/>
  <c r="H213" i="23"/>
  <c r="H138" i="23"/>
  <c r="B185" i="23"/>
  <c r="L185" i="23" s="1"/>
  <c r="B55" i="23"/>
  <c r="L55" i="23" s="1"/>
  <c r="B74" i="23"/>
  <c r="L74" i="23" s="1"/>
  <c r="B95" i="23"/>
  <c r="L95" i="23" s="1"/>
  <c r="I63" i="23"/>
  <c r="E153" i="23"/>
  <c r="C123" i="23"/>
  <c r="B6" i="23"/>
  <c r="L6" i="23" s="1"/>
  <c r="B35" i="23"/>
  <c r="L35" i="23" s="1"/>
  <c r="B38" i="23"/>
  <c r="L38" i="23" s="1"/>
  <c r="B47" i="23"/>
  <c r="L47" i="23" s="1"/>
  <c r="B69" i="23"/>
  <c r="L69" i="23" s="1"/>
  <c r="B72" i="23"/>
  <c r="L72" i="23" s="1"/>
  <c r="B113" i="23"/>
  <c r="L113" i="23" s="1"/>
  <c r="B119" i="23"/>
  <c r="L119" i="23" s="1"/>
  <c r="B122" i="23"/>
  <c r="L122" i="23" s="1"/>
  <c r="B173" i="23"/>
  <c r="L173" i="23" s="1"/>
  <c r="B176" i="23"/>
  <c r="L176" i="23" s="1"/>
  <c r="B179" i="23"/>
  <c r="L179" i="23" s="1"/>
  <c r="B43" i="23"/>
  <c r="L43" i="23" s="1"/>
  <c r="G123" i="23"/>
  <c r="B118" i="23"/>
  <c r="L118" i="23" s="1"/>
  <c r="B172" i="23"/>
  <c r="L172" i="23" s="1"/>
  <c r="B181" i="23"/>
  <c r="L181" i="23" s="1"/>
  <c r="B86" i="23"/>
  <c r="L86" i="23" s="1"/>
  <c r="B106" i="23"/>
  <c r="L106" i="23" s="1"/>
  <c r="B11" i="23"/>
  <c r="L11" i="23" s="1"/>
  <c r="B14" i="23"/>
  <c r="L14" i="23" s="1"/>
  <c r="B99" i="23"/>
  <c r="L99" i="23" s="1"/>
  <c r="B102" i="23"/>
  <c r="L102" i="23" s="1"/>
  <c r="B161" i="23"/>
  <c r="L161" i="23" s="1"/>
  <c r="B77" i="23"/>
  <c r="L77" i="23" s="1"/>
  <c r="B82" i="23"/>
  <c r="L82" i="23" s="1"/>
  <c r="B85" i="23"/>
  <c r="L85" i="23" s="1"/>
  <c r="B39" i="23"/>
  <c r="L39" i="23" s="1"/>
  <c r="B42" i="23"/>
  <c r="L42" i="23" s="1"/>
  <c r="H63" i="23"/>
  <c r="B56" i="23"/>
  <c r="L56" i="23" s="1"/>
  <c r="B59" i="23"/>
  <c r="L59" i="23" s="1"/>
  <c r="B73" i="23"/>
  <c r="L73" i="23" s="1"/>
  <c r="B81" i="23"/>
  <c r="L81" i="23" s="1"/>
  <c r="B90" i="23"/>
  <c r="L90" i="23" s="1"/>
  <c r="H123" i="23"/>
  <c r="B114" i="23"/>
  <c r="L114" i="23" s="1"/>
  <c r="B117" i="23"/>
  <c r="L117" i="23" s="1"/>
  <c r="B152" i="23"/>
  <c r="L152" i="23" s="1"/>
  <c r="B177" i="23"/>
  <c r="L177" i="23" s="1"/>
  <c r="B180" i="23"/>
  <c r="L180" i="23" s="1"/>
  <c r="I93" i="23"/>
  <c r="J93" i="23"/>
  <c r="B151" i="23"/>
  <c r="L151" i="23" s="1"/>
  <c r="B89" i="23"/>
  <c r="L89" i="23" s="1"/>
  <c r="B91" i="23"/>
  <c r="L91" i="23" s="1"/>
  <c r="B76" i="23"/>
  <c r="L76" i="23" s="1"/>
  <c r="D78" i="23"/>
  <c r="H78" i="23"/>
  <c r="B68" i="23"/>
  <c r="L68" i="23" s="1"/>
  <c r="B121" i="23"/>
  <c r="L121" i="23" s="1"/>
  <c r="I78" i="23"/>
  <c r="B51" i="23"/>
  <c r="L51" i="23" s="1"/>
  <c r="B60" i="23"/>
  <c r="L60" i="23" s="1"/>
  <c r="B175" i="23"/>
  <c r="L175" i="23" s="1"/>
  <c r="D183" i="23"/>
  <c r="B52" i="23"/>
  <c r="L52" i="23" s="1"/>
  <c r="B105" i="23"/>
  <c r="L105" i="23" s="1"/>
  <c r="D168" i="23"/>
  <c r="H168" i="23"/>
  <c r="B158" i="23"/>
  <c r="L158" i="23" s="1"/>
  <c r="B167" i="23"/>
  <c r="L167" i="23" s="1"/>
  <c r="B103" i="23"/>
  <c r="L103" i="23" s="1"/>
  <c r="B166" i="23"/>
  <c r="L166" i="23" s="1"/>
  <c r="B163" i="23"/>
  <c r="L163" i="23" s="1"/>
  <c r="B46" i="23"/>
  <c r="L46" i="23" s="1"/>
  <c r="B159" i="23"/>
  <c r="L159" i="23" s="1"/>
  <c r="B98" i="23"/>
  <c r="L98" i="23" s="1"/>
  <c r="B162" i="23"/>
  <c r="L162" i="23" s="1"/>
  <c r="B107" i="23"/>
  <c r="L107" i="23" s="1"/>
  <c r="B7" i="23"/>
  <c r="L7" i="23" s="1"/>
  <c r="B10" i="23"/>
  <c r="L10" i="23" s="1"/>
  <c r="C93" i="23"/>
  <c r="F153" i="23"/>
  <c r="G153" i="23"/>
  <c r="G93" i="23"/>
  <c r="B87" i="23"/>
  <c r="L87" i="23" s="1"/>
  <c r="B88" i="23"/>
  <c r="L88" i="23" s="1"/>
  <c r="I153" i="23"/>
  <c r="B83" i="23"/>
  <c r="L83" i="23" s="1"/>
  <c r="B84" i="23"/>
  <c r="L84" i="23" s="1"/>
  <c r="C153" i="23"/>
  <c r="D93" i="23"/>
  <c r="E93" i="23"/>
  <c r="B92" i="23"/>
  <c r="L92" i="23" s="1"/>
  <c r="F93" i="23"/>
  <c r="H153" i="23"/>
  <c r="J153" i="23"/>
  <c r="B80" i="23"/>
  <c r="L80" i="23" s="1"/>
  <c r="D153" i="23"/>
  <c r="D123" i="23"/>
  <c r="I123" i="23"/>
  <c r="B70" i="23"/>
  <c r="L70" i="23" s="1"/>
  <c r="J123" i="23"/>
  <c r="B115" i="23"/>
  <c r="L115" i="23" s="1"/>
  <c r="B66" i="23"/>
  <c r="L66" i="23" s="1"/>
  <c r="B112" i="23"/>
  <c r="L112" i="23" s="1"/>
  <c r="B65" i="23"/>
  <c r="L65" i="23" s="1"/>
  <c r="F78" i="23"/>
  <c r="E123" i="23"/>
  <c r="J78" i="23"/>
  <c r="B75" i="23"/>
  <c r="L75" i="23" s="1"/>
  <c r="B120" i="23"/>
  <c r="L120" i="23" s="1"/>
  <c r="B71" i="23"/>
  <c r="L71" i="23" s="1"/>
  <c r="B116" i="23"/>
  <c r="L116" i="23" s="1"/>
  <c r="B67" i="23"/>
  <c r="L67" i="23" s="1"/>
  <c r="E78" i="23"/>
  <c r="B111" i="23"/>
  <c r="L111" i="23" s="1"/>
  <c r="C78" i="23"/>
  <c r="G78" i="23"/>
  <c r="B110" i="23"/>
  <c r="L110" i="23" s="1"/>
  <c r="F123" i="23"/>
  <c r="B178" i="23"/>
  <c r="L178" i="23" s="1"/>
  <c r="D63" i="23"/>
  <c r="B174" i="23"/>
  <c r="L174" i="23" s="1"/>
  <c r="E63" i="23"/>
  <c r="B62" i="23"/>
  <c r="L62" i="23" s="1"/>
  <c r="F63" i="23"/>
  <c r="B57" i="23"/>
  <c r="L57" i="23" s="1"/>
  <c r="B58" i="23"/>
  <c r="L58" i="23" s="1"/>
  <c r="J183" i="23"/>
  <c r="B53" i="23"/>
  <c r="L53" i="23" s="1"/>
  <c r="B54" i="23"/>
  <c r="L54" i="23" s="1"/>
  <c r="B171" i="23"/>
  <c r="L171" i="23" s="1"/>
  <c r="E183" i="23"/>
  <c r="B182" i="23"/>
  <c r="L182" i="23" s="1"/>
  <c r="J63" i="23"/>
  <c r="C63" i="23"/>
  <c r="F183" i="23"/>
  <c r="B61" i="23"/>
  <c r="L61" i="23" s="1"/>
  <c r="G183" i="23"/>
  <c r="H183" i="23"/>
  <c r="G63" i="23"/>
  <c r="I183" i="23"/>
  <c r="C183" i="23"/>
  <c r="B160" i="23"/>
  <c r="L160" i="23" s="1"/>
  <c r="B44" i="23"/>
  <c r="L44" i="23" s="1"/>
  <c r="B101" i="23"/>
  <c r="L101" i="23" s="1"/>
  <c r="B157" i="23"/>
  <c r="L157" i="23" s="1"/>
  <c r="B97" i="23"/>
  <c r="L97" i="23" s="1"/>
  <c r="F168" i="23"/>
  <c r="I48" i="23"/>
  <c r="B104" i="23"/>
  <c r="L104" i="23" s="1"/>
  <c r="J48" i="23"/>
  <c r="B45" i="23"/>
  <c r="L45" i="23" s="1"/>
  <c r="B100" i="23"/>
  <c r="L100" i="23" s="1"/>
  <c r="B156" i="23"/>
  <c r="L156" i="23" s="1"/>
  <c r="E168" i="23"/>
  <c r="B96" i="23"/>
  <c r="L96" i="23" s="1"/>
  <c r="B155" i="23"/>
  <c r="L155" i="23" s="1"/>
  <c r="B40" i="23"/>
  <c r="L40" i="23" s="1"/>
  <c r="B41" i="23"/>
  <c r="L41" i="23" s="1"/>
  <c r="E108" i="23"/>
  <c r="C168" i="23"/>
  <c r="G168" i="23"/>
  <c r="F108" i="23"/>
  <c r="B36" i="23"/>
  <c r="L36" i="23" s="1"/>
  <c r="B37" i="23"/>
  <c r="L37" i="23" s="1"/>
  <c r="C108" i="23"/>
  <c r="G108" i="23"/>
  <c r="I168" i="23"/>
  <c r="E48" i="23"/>
  <c r="D108" i="23"/>
  <c r="H108" i="23"/>
  <c r="J168" i="23"/>
  <c r="F48" i="23"/>
  <c r="I108" i="23"/>
  <c r="C48" i="23"/>
  <c r="G48" i="23"/>
  <c r="J108" i="23"/>
  <c r="B164" i="23"/>
  <c r="L164" i="23" s="1"/>
  <c r="B165" i="23"/>
  <c r="L165" i="23" s="1"/>
  <c r="D48" i="23"/>
  <c r="H48" i="23"/>
  <c r="B5" i="23"/>
  <c r="L5" i="23" s="1"/>
  <c r="I18" i="23"/>
  <c r="B15" i="23"/>
  <c r="L15" i="23" s="1"/>
  <c r="C18" i="23"/>
  <c r="D18" i="23"/>
  <c r="J18" i="23"/>
  <c r="E18" i="23"/>
  <c r="F18" i="23"/>
  <c r="G18" i="23"/>
  <c r="B12" i="23"/>
  <c r="L12" i="23" s="1"/>
  <c r="B13" i="23"/>
  <c r="L13" i="23" s="1"/>
  <c r="B16" i="23"/>
  <c r="L16" i="23" s="1"/>
  <c r="B8" i="23"/>
  <c r="L8" i="23" s="1"/>
  <c r="B9" i="23"/>
  <c r="L9" i="23" s="1"/>
  <c r="B17" i="23"/>
  <c r="L17" i="23" s="1"/>
  <c r="B170" i="23"/>
  <c r="L170" i="23" s="1"/>
  <c r="B50" i="23"/>
  <c r="L50" i="23" s="1"/>
  <c r="H93" i="23"/>
  <c r="H18" i="23"/>
  <c r="F47" i="17"/>
  <c r="J62" i="17"/>
  <c r="E47" i="17"/>
  <c r="G77" i="17"/>
  <c r="H77" i="17"/>
  <c r="I47" i="17"/>
  <c r="E62" i="17"/>
  <c r="G62" i="17"/>
  <c r="C77" i="17"/>
  <c r="G47" i="17"/>
  <c r="C62" i="17"/>
  <c r="D62" i="17"/>
  <c r="I77" i="17"/>
  <c r="J47" i="17"/>
  <c r="C47" i="17"/>
  <c r="D47" i="17"/>
  <c r="E77" i="17"/>
  <c r="H47" i="17"/>
  <c r="F62" i="17"/>
  <c r="J77" i="17"/>
  <c r="D77" i="17"/>
  <c r="F77" i="17"/>
  <c r="B58" i="24"/>
  <c r="L58" i="24" s="1"/>
  <c r="B28" i="24"/>
  <c r="L28" i="24" s="1"/>
  <c r="B51" i="24"/>
  <c r="L51" i="24" s="1"/>
  <c r="B25" i="24"/>
  <c r="L25" i="24" s="1"/>
  <c r="B22" i="24"/>
  <c r="L22" i="24" s="1"/>
  <c r="B21" i="24"/>
  <c r="L21" i="24" s="1"/>
  <c r="B39" i="24"/>
  <c r="L39" i="24" s="1"/>
  <c r="B43" i="24"/>
  <c r="L43" i="24" s="1"/>
  <c r="B46" i="24"/>
  <c r="L46" i="24" s="1"/>
  <c r="B54" i="24"/>
  <c r="L54" i="24" s="1"/>
  <c r="B24" i="24"/>
  <c r="L24" i="24" s="1"/>
  <c r="B42" i="24"/>
  <c r="L42" i="24" s="1"/>
  <c r="B60" i="24"/>
  <c r="L60" i="24" s="1"/>
  <c r="B30" i="24"/>
  <c r="L30" i="24" s="1"/>
  <c r="B45" i="24"/>
  <c r="L45" i="24" s="1"/>
  <c r="B35" i="24"/>
  <c r="L35" i="24" s="1"/>
  <c r="B20" i="24"/>
  <c r="L20" i="24" s="1"/>
  <c r="B50" i="24"/>
  <c r="L50" i="24" s="1"/>
  <c r="B68" i="17"/>
  <c r="L68" i="17" s="1"/>
  <c r="B71" i="17"/>
  <c r="L71" i="17" s="1"/>
  <c r="B74" i="17"/>
  <c r="L74" i="17" s="1"/>
  <c r="J22" i="3"/>
  <c r="B76" i="17"/>
  <c r="L76" i="17" s="1"/>
  <c r="B52" i="17"/>
  <c r="L52" i="17" s="1"/>
  <c r="B57" i="17"/>
  <c r="L57" i="17" s="1"/>
  <c r="B61" i="17"/>
  <c r="L61" i="17" s="1"/>
  <c r="B50" i="17"/>
  <c r="L50" i="17" s="1"/>
  <c r="B53" i="17"/>
  <c r="L53" i="17" s="1"/>
  <c r="B56" i="17"/>
  <c r="L56" i="17" s="1"/>
  <c r="B59" i="17"/>
  <c r="L59" i="17" s="1"/>
  <c r="B49" i="17"/>
  <c r="L49" i="17" s="1"/>
  <c r="B54" i="17"/>
  <c r="L54" i="17" s="1"/>
  <c r="B58" i="17"/>
  <c r="L58" i="17" s="1"/>
  <c r="B73" i="17"/>
  <c r="L73" i="17" s="1"/>
  <c r="B55" i="17"/>
  <c r="L55" i="17" s="1"/>
  <c r="B69" i="17"/>
  <c r="L69" i="17" s="1"/>
  <c r="B75" i="17"/>
  <c r="L75" i="17" s="1"/>
  <c r="B67" i="17"/>
  <c r="L67" i="17" s="1"/>
  <c r="B70" i="17"/>
  <c r="L70" i="17" s="1"/>
  <c r="B64" i="17"/>
  <c r="L64" i="17" s="1"/>
  <c r="J23" i="3"/>
  <c r="A115" i="25" s="1"/>
  <c r="B51" i="17"/>
  <c r="L51" i="17" s="1"/>
  <c r="B60" i="17"/>
  <c r="L60" i="17" s="1"/>
  <c r="J25" i="3"/>
  <c r="A73" i="25" s="1"/>
  <c r="B72" i="17"/>
  <c r="L72" i="17" s="1"/>
  <c r="B66" i="17"/>
  <c r="L66" i="17" s="1"/>
  <c r="J26" i="3"/>
  <c r="A4" i="25" s="1"/>
  <c r="J24" i="3"/>
  <c r="A19" i="25" s="1"/>
  <c r="B65" i="17"/>
  <c r="L65" i="17" s="1"/>
  <c r="L4" i="24" l="1"/>
  <c r="B17" i="24"/>
  <c r="L49" i="24"/>
  <c r="B62" i="24"/>
  <c r="L34" i="24"/>
  <c r="B47" i="24"/>
  <c r="L19" i="24"/>
  <c r="B32" i="24"/>
  <c r="B138" i="23"/>
  <c r="L138" i="23" s="1"/>
  <c r="B213" i="23"/>
  <c r="L213" i="23" s="1"/>
  <c r="B198" i="23"/>
  <c r="L198" i="23" s="1"/>
  <c r="B93" i="23"/>
  <c r="L93" i="23" s="1"/>
  <c r="B168" i="23"/>
  <c r="L168" i="23" s="1"/>
  <c r="B153" i="23"/>
  <c r="L153" i="23" s="1"/>
  <c r="B123" i="23"/>
  <c r="L123" i="23" s="1"/>
  <c r="B78" i="23"/>
  <c r="L78" i="23" s="1"/>
  <c r="B108" i="23"/>
  <c r="L108" i="23" s="1"/>
  <c r="B48" i="23"/>
  <c r="L48" i="23" s="1"/>
  <c r="B183" i="23"/>
  <c r="L183" i="23" s="1"/>
  <c r="B63" i="23"/>
  <c r="L63" i="23" s="1"/>
  <c r="B18" i="23"/>
  <c r="L18" i="23" s="1"/>
  <c r="B62" i="17"/>
  <c r="B77" i="17"/>
  <c r="J31" i="17" l="1"/>
  <c r="I31" i="17"/>
  <c r="H31" i="17"/>
  <c r="G31" i="17"/>
  <c r="F31" i="17"/>
  <c r="E31" i="17"/>
  <c r="D31" i="17"/>
  <c r="C31" i="17"/>
  <c r="J30" i="17"/>
  <c r="I30" i="17"/>
  <c r="H30" i="17"/>
  <c r="G30" i="17"/>
  <c r="F30" i="17"/>
  <c r="E30" i="17"/>
  <c r="D30" i="17"/>
  <c r="C30" i="17"/>
  <c r="J29" i="17"/>
  <c r="I29" i="17"/>
  <c r="H29" i="17"/>
  <c r="G29" i="17"/>
  <c r="F29" i="17"/>
  <c r="E29" i="17"/>
  <c r="D29" i="17"/>
  <c r="C29" i="17"/>
  <c r="J28" i="17"/>
  <c r="I28" i="17"/>
  <c r="H28" i="17"/>
  <c r="G28" i="17"/>
  <c r="F28" i="17"/>
  <c r="E28" i="17"/>
  <c r="D28" i="17"/>
  <c r="C28" i="17"/>
  <c r="J27" i="17"/>
  <c r="I27" i="17"/>
  <c r="H27" i="17"/>
  <c r="G27" i="17"/>
  <c r="F27" i="17"/>
  <c r="E27" i="17"/>
  <c r="D27" i="17"/>
  <c r="C27" i="17"/>
  <c r="J26" i="17"/>
  <c r="I26" i="17"/>
  <c r="H26" i="17"/>
  <c r="G26" i="17"/>
  <c r="F26" i="17"/>
  <c r="E26" i="17"/>
  <c r="D26" i="17"/>
  <c r="C26" i="17"/>
  <c r="J25" i="17"/>
  <c r="I25" i="17"/>
  <c r="H25" i="17"/>
  <c r="G25" i="17"/>
  <c r="F25" i="17"/>
  <c r="E25" i="17"/>
  <c r="D25" i="17"/>
  <c r="C25" i="17"/>
  <c r="J24" i="17"/>
  <c r="I24" i="17"/>
  <c r="H24" i="17"/>
  <c r="G24" i="17"/>
  <c r="F24" i="17"/>
  <c r="E24" i="17"/>
  <c r="D24" i="17"/>
  <c r="C24" i="17"/>
  <c r="J23" i="17"/>
  <c r="I23" i="17"/>
  <c r="H23" i="17"/>
  <c r="G23" i="17"/>
  <c r="F23" i="17"/>
  <c r="E23" i="17"/>
  <c r="D23" i="17"/>
  <c r="C23" i="17"/>
  <c r="J22" i="17"/>
  <c r="I22" i="17"/>
  <c r="H22" i="17"/>
  <c r="G22" i="17"/>
  <c r="F22" i="17"/>
  <c r="E22" i="17"/>
  <c r="D22" i="17"/>
  <c r="C22" i="17"/>
  <c r="J21" i="17"/>
  <c r="I21" i="17"/>
  <c r="H21" i="17"/>
  <c r="G21" i="17"/>
  <c r="F21" i="17"/>
  <c r="E21" i="17"/>
  <c r="D21" i="17"/>
  <c r="C21" i="17"/>
  <c r="J20" i="17"/>
  <c r="I20" i="17"/>
  <c r="H20" i="17"/>
  <c r="G20" i="17"/>
  <c r="F20" i="17"/>
  <c r="E20" i="17"/>
  <c r="D20" i="17"/>
  <c r="C20" i="17"/>
  <c r="J19" i="17"/>
  <c r="I19" i="17"/>
  <c r="H19" i="17"/>
  <c r="G19" i="17"/>
  <c r="F19" i="17"/>
  <c r="E19" i="17"/>
  <c r="D19" i="17"/>
  <c r="C19" i="17"/>
  <c r="J16" i="17"/>
  <c r="I16" i="17"/>
  <c r="H16" i="17"/>
  <c r="G16" i="17"/>
  <c r="F16" i="17"/>
  <c r="E16" i="17"/>
  <c r="D16" i="17"/>
  <c r="C16" i="17"/>
  <c r="J15" i="17"/>
  <c r="I15" i="17"/>
  <c r="H15" i="17"/>
  <c r="G15" i="17"/>
  <c r="F15" i="17"/>
  <c r="E15" i="17"/>
  <c r="D15" i="17"/>
  <c r="C15" i="17"/>
  <c r="J14" i="17"/>
  <c r="I14" i="17"/>
  <c r="H14" i="17"/>
  <c r="G14" i="17"/>
  <c r="F14" i="17"/>
  <c r="E14" i="17"/>
  <c r="D14" i="17"/>
  <c r="C14" i="17"/>
  <c r="J13" i="17"/>
  <c r="I13" i="17"/>
  <c r="H13" i="17"/>
  <c r="G13" i="17"/>
  <c r="F13" i="17"/>
  <c r="E13" i="17"/>
  <c r="D13" i="17"/>
  <c r="C13" i="17"/>
  <c r="J12" i="17"/>
  <c r="I12" i="17"/>
  <c r="H12" i="17"/>
  <c r="G12" i="17"/>
  <c r="F12" i="17"/>
  <c r="E12" i="17"/>
  <c r="D12" i="17"/>
  <c r="C12" i="17"/>
  <c r="J11" i="17"/>
  <c r="I11" i="17"/>
  <c r="H11" i="17"/>
  <c r="G11" i="17"/>
  <c r="F11" i="17"/>
  <c r="E11" i="17"/>
  <c r="D11" i="17"/>
  <c r="C11" i="17"/>
  <c r="J10" i="17"/>
  <c r="I10" i="17"/>
  <c r="H10" i="17"/>
  <c r="G10" i="17"/>
  <c r="F10" i="17"/>
  <c r="E10" i="17"/>
  <c r="D10" i="17"/>
  <c r="C10" i="17"/>
  <c r="J9" i="17"/>
  <c r="I9" i="17"/>
  <c r="H9" i="17"/>
  <c r="G9" i="17"/>
  <c r="F9" i="17"/>
  <c r="E9" i="17"/>
  <c r="D9" i="17"/>
  <c r="C9" i="17"/>
  <c r="J7" i="17"/>
  <c r="I7" i="17"/>
  <c r="H7" i="17"/>
  <c r="G7" i="17"/>
  <c r="F7" i="17"/>
  <c r="E7" i="17"/>
  <c r="D7" i="17"/>
  <c r="C7" i="17"/>
  <c r="J6" i="17"/>
  <c r="I6" i="17"/>
  <c r="H6" i="17"/>
  <c r="G6" i="17"/>
  <c r="F6" i="17"/>
  <c r="E6" i="17"/>
  <c r="D6" i="17"/>
  <c r="C6" i="17"/>
  <c r="J5" i="17"/>
  <c r="I5" i="17"/>
  <c r="H5" i="17"/>
  <c r="G5" i="17"/>
  <c r="F5" i="17"/>
  <c r="E5" i="17"/>
  <c r="D5" i="17"/>
  <c r="C5" i="17"/>
  <c r="J8" i="17"/>
  <c r="I8" i="17"/>
  <c r="H8" i="17"/>
  <c r="G8" i="17"/>
  <c r="F8" i="17"/>
  <c r="E8" i="17"/>
  <c r="D8" i="17"/>
  <c r="C8" i="17"/>
  <c r="I32" i="17" l="1"/>
  <c r="J17" i="17"/>
  <c r="F32" i="17"/>
  <c r="H32" i="17"/>
  <c r="G32" i="17"/>
  <c r="C17" i="17"/>
  <c r="E17" i="17"/>
  <c r="F17" i="17"/>
  <c r="J32" i="17"/>
  <c r="G17" i="17"/>
  <c r="H17" i="17"/>
  <c r="D32" i="17"/>
  <c r="D17" i="17"/>
  <c r="C32" i="17"/>
  <c r="I17" i="17"/>
  <c r="E32" i="17"/>
  <c r="A127" i="25"/>
  <c r="A91" i="25"/>
  <c r="F1" i="3"/>
  <c r="G1" i="3"/>
  <c r="A85" i="25"/>
  <c r="I1" i="3"/>
  <c r="A59" i="25"/>
  <c r="A139" i="25"/>
  <c r="A116" i="25"/>
  <c r="A106" i="25"/>
  <c r="B24" i="17"/>
  <c r="L24" i="17" s="1"/>
  <c r="B15" i="17"/>
  <c r="L15" i="17" s="1"/>
  <c r="B41" i="17"/>
  <c r="L41" i="17" s="1"/>
  <c r="B10" i="17"/>
  <c r="L10" i="17" s="1"/>
  <c r="B13" i="17"/>
  <c r="L13" i="17" s="1"/>
  <c r="B14" i="17"/>
  <c r="L14" i="17" s="1"/>
  <c r="B16" i="17"/>
  <c r="L16" i="17" s="1"/>
  <c r="B11" i="17"/>
  <c r="L11" i="17" s="1"/>
  <c r="B19" i="17"/>
  <c r="L19" i="17" s="1"/>
  <c r="B21" i="17"/>
  <c r="L21" i="17" s="1"/>
  <c r="B22" i="17"/>
  <c r="L22" i="17" s="1"/>
  <c r="B23" i="17"/>
  <c r="L23" i="17" s="1"/>
  <c r="B25" i="17"/>
  <c r="L25" i="17" s="1"/>
  <c r="B26" i="17"/>
  <c r="L26" i="17" s="1"/>
  <c r="B27" i="17"/>
  <c r="L27" i="17" s="1"/>
  <c r="B28" i="17"/>
  <c r="L28" i="17" s="1"/>
  <c r="B29" i="17"/>
  <c r="L29" i="17" s="1"/>
  <c r="B30" i="17"/>
  <c r="L30" i="17" s="1"/>
  <c r="B31" i="17"/>
  <c r="L31" i="17" s="1"/>
  <c r="B34" i="17"/>
  <c r="L34" i="17" s="1"/>
  <c r="B35" i="17"/>
  <c r="L35" i="17" s="1"/>
  <c r="B36" i="17"/>
  <c r="L36" i="17" s="1"/>
  <c r="B37" i="17"/>
  <c r="L37" i="17" s="1"/>
  <c r="B38" i="17"/>
  <c r="L38" i="17" s="1"/>
  <c r="B39" i="17"/>
  <c r="L39" i="17" s="1"/>
  <c r="B40" i="17"/>
  <c r="L40" i="17" s="1"/>
  <c r="B42" i="17"/>
  <c r="L42" i="17" s="1"/>
  <c r="B43" i="17"/>
  <c r="L43" i="17" s="1"/>
  <c r="B44" i="17"/>
  <c r="L44" i="17" s="1"/>
  <c r="B45" i="17"/>
  <c r="L45" i="17" s="1"/>
  <c r="B46" i="17"/>
  <c r="L46" i="17" s="1"/>
  <c r="B20" i="17"/>
  <c r="L20" i="17" s="1"/>
  <c r="B12" i="17"/>
  <c r="L12" i="17" s="1"/>
  <c r="B9" i="17"/>
  <c r="L9" i="17" s="1"/>
  <c r="B7" i="17"/>
  <c r="L7" i="17" s="1"/>
  <c r="B5" i="17"/>
  <c r="L5" i="17" s="1"/>
  <c r="B6" i="17"/>
  <c r="L6" i="17" s="1"/>
  <c r="B8" i="17"/>
  <c r="L8" i="17" s="1"/>
  <c r="A48" i="25" l="1"/>
  <c r="A164" i="25"/>
  <c r="A32" i="25"/>
  <c r="B32" i="17"/>
  <c r="B47" i="17"/>
  <c r="K6" i="25"/>
  <c r="I6" i="25"/>
  <c r="E6" i="25"/>
  <c r="B6" i="25"/>
  <c r="C6" i="25"/>
  <c r="A6" i="25"/>
  <c r="C5" i="19" l="1"/>
  <c r="A5" i="25" l="1"/>
  <c r="H1" i="3" l="1"/>
  <c r="Y1" i="1" l="1"/>
  <c r="C31" i="19" l="1"/>
  <c r="C28" i="19"/>
  <c r="A19" i="19"/>
  <c r="M17" i="19"/>
  <c r="L17" i="19"/>
  <c r="K17" i="19"/>
  <c r="I17" i="19"/>
  <c r="H17" i="19"/>
  <c r="G17" i="19"/>
  <c r="C17" i="19"/>
  <c r="M16" i="19"/>
  <c r="L16" i="19"/>
  <c r="K16" i="19"/>
  <c r="I16" i="19"/>
  <c r="H16" i="19"/>
  <c r="G16" i="19"/>
  <c r="C16" i="19"/>
  <c r="M15" i="19"/>
  <c r="L15" i="19"/>
  <c r="K15" i="19"/>
  <c r="I15" i="19"/>
  <c r="H15" i="19"/>
  <c r="G15" i="19"/>
  <c r="C15" i="19"/>
  <c r="M14" i="19"/>
  <c r="L14" i="19"/>
  <c r="K14" i="19"/>
  <c r="I14" i="19"/>
  <c r="H14" i="19"/>
  <c r="G14" i="19"/>
  <c r="C14" i="19"/>
  <c r="M13" i="19"/>
  <c r="L13" i="19"/>
  <c r="K13" i="19"/>
  <c r="I13" i="19"/>
  <c r="H13" i="19"/>
  <c r="G13" i="19"/>
  <c r="C13" i="19"/>
  <c r="M12" i="19"/>
  <c r="L12" i="19"/>
  <c r="K12" i="19"/>
  <c r="I12" i="19"/>
  <c r="H12" i="19"/>
  <c r="G12" i="19"/>
  <c r="C12" i="19"/>
  <c r="M11" i="19"/>
  <c r="L11" i="19"/>
  <c r="K11" i="19"/>
  <c r="I11" i="19"/>
  <c r="H11" i="19"/>
  <c r="G11" i="19"/>
  <c r="C11" i="19"/>
  <c r="M10" i="19"/>
  <c r="L10" i="19"/>
  <c r="K10" i="19"/>
  <c r="I10" i="19"/>
  <c r="H10" i="19"/>
  <c r="G10" i="19"/>
  <c r="C10" i="19"/>
  <c r="M9" i="19"/>
  <c r="L9" i="19"/>
  <c r="K9" i="19"/>
  <c r="I9" i="19"/>
  <c r="H9" i="19"/>
  <c r="G9" i="19"/>
  <c r="M8" i="19"/>
  <c r="L8" i="19"/>
  <c r="K8" i="19"/>
  <c r="I8" i="19"/>
  <c r="H8" i="19"/>
  <c r="G8" i="19"/>
  <c r="C8" i="19"/>
  <c r="M7" i="19"/>
  <c r="L7" i="19"/>
  <c r="K7" i="19"/>
  <c r="I7" i="19"/>
  <c r="H7" i="19"/>
  <c r="G7" i="19"/>
  <c r="C7" i="19"/>
  <c r="M6" i="19"/>
  <c r="L6" i="19"/>
  <c r="K6" i="19"/>
  <c r="I6" i="19"/>
  <c r="H6" i="19"/>
  <c r="G6" i="19"/>
  <c r="C6" i="19"/>
  <c r="M5" i="19"/>
  <c r="L5" i="19"/>
  <c r="K5" i="19"/>
  <c r="I5" i="19"/>
  <c r="H5" i="19"/>
  <c r="G5" i="19"/>
  <c r="F4" i="19"/>
  <c r="F17" i="19" s="1"/>
  <c r="E4" i="19"/>
  <c r="E15" i="19" s="1"/>
  <c r="E6" i="19" l="1"/>
  <c r="F8" i="19"/>
  <c r="E12" i="19"/>
  <c r="E5" i="19"/>
  <c r="E7" i="19"/>
  <c r="E10" i="19"/>
  <c r="F7" i="19"/>
  <c r="E11" i="19"/>
  <c r="F5" i="19"/>
  <c r="E8" i="19"/>
  <c r="F12" i="19"/>
  <c r="M19" i="19"/>
  <c r="G31" i="19" s="1"/>
  <c r="K19" i="19"/>
  <c r="F28" i="19" s="1"/>
  <c r="C19" i="19"/>
  <c r="L19" i="19"/>
  <c r="G28" i="19" s="1"/>
  <c r="H19" i="19"/>
  <c r="G19" i="19"/>
  <c r="I19" i="19"/>
  <c r="F15" i="19"/>
  <c r="B15" i="19" s="1"/>
  <c r="F10" i="19"/>
  <c r="E13" i="19"/>
  <c r="F13" i="19"/>
  <c r="E16" i="19"/>
  <c r="F16" i="19"/>
  <c r="F11" i="19"/>
  <c r="E14" i="19"/>
  <c r="F6" i="19"/>
  <c r="E9" i="19"/>
  <c r="F14" i="19"/>
  <c r="E17" i="19"/>
  <c r="B17" i="19" s="1"/>
  <c r="F9" i="19"/>
  <c r="M27" i="19" l="1"/>
  <c r="M31" i="19"/>
  <c r="M32" i="19"/>
  <c r="B12" i="19"/>
  <c r="B8" i="19"/>
  <c r="B6" i="19"/>
  <c r="B11" i="19"/>
  <c r="B5" i="19"/>
  <c r="B7" i="19"/>
  <c r="B10" i="19"/>
  <c r="E19" i="19"/>
  <c r="E28" i="19" s="1"/>
  <c r="B28" i="19" s="1"/>
  <c r="B13" i="19"/>
  <c r="B14" i="19"/>
  <c r="F31" i="19"/>
  <c r="B16" i="19"/>
  <c r="F19" i="19"/>
  <c r="E31" i="19" s="1"/>
  <c r="B9" i="19"/>
  <c r="B4" i="17"/>
  <c r="L4" i="17" s="1"/>
  <c r="B17" i="17" l="1"/>
  <c r="B19" i="19"/>
  <c r="B31" i="19"/>
  <c r="A4" i="14"/>
  <c r="A5" i="14" s="1"/>
  <c r="A6" i="14" s="1"/>
  <c r="A9" i="14" s="1"/>
  <c r="A10" i="14" s="1"/>
  <c r="A11" i="14" s="1"/>
  <c r="A12" i="14" s="1"/>
  <c r="A13" i="14" s="1"/>
  <c r="A14" i="14" s="1"/>
  <c r="A15" i="14" s="1"/>
  <c r="A16" i="14" s="1"/>
  <c r="A17" i="14" s="1"/>
  <c r="A18" i="14" s="1"/>
  <c r="A19" i="14" s="1"/>
  <c r="A20" i="14" s="1"/>
  <c r="A21" i="14" s="1"/>
  <c r="A22" i="14" s="1"/>
  <c r="A23" i="14" s="1"/>
  <c r="A24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Kelley Stevens</author>
  </authors>
  <commentList>
    <comment ref="D2" authorId="0" shapeId="0" xr:uid="{1DCD55FD-2DF1-480C-B5DE-9824849BC483}">
      <text>
        <r>
          <rPr>
            <sz val="9"/>
            <color indexed="81"/>
            <rFont val="Tahoma"/>
            <family val="2"/>
          </rPr>
          <t>TO SORT for printing:
1st: Property (A-Z)
2nd: State (A-Z)
3rd: RM (A-Z)
4th: VP (A-Z)</t>
        </r>
      </text>
    </comment>
    <comment ref="AE2" authorId="0" shapeId="0" xr:uid="{344BB1F3-8289-4D30-B6B5-70DD1899D8D1}">
      <text>
        <r>
          <rPr>
            <sz val="9"/>
            <color indexed="81"/>
            <rFont val="Tahoma"/>
            <family val="2"/>
          </rPr>
          <t>Who helps with POs?</t>
        </r>
      </text>
    </comment>
    <comment ref="AF2" authorId="0" shapeId="0" xr:uid="{02B02303-B905-4891-B288-A7CD88996AAF}">
      <text>
        <r>
          <rPr>
            <sz val="9"/>
            <color indexed="81"/>
            <rFont val="Tahoma"/>
            <family val="2"/>
          </rPr>
          <t>Who helps with EOM financials and re-classes?
TBD for MH sites</t>
        </r>
      </text>
    </comment>
    <comment ref="K5" authorId="0" shapeId="0" xr:uid="{9D0DB92A-4168-4588-9C43-EFE40360CDCB}">
      <text>
        <r>
          <rPr>
            <sz val="9"/>
            <color indexed="81"/>
            <rFont val="Tahoma"/>
            <family val="2"/>
          </rPr>
          <t>leaving 12/19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Kelley Stevens</author>
  </authors>
  <commentList>
    <comment ref="B7" authorId="0" shapeId="0" xr:uid="{8C770CBF-F495-4456-B5F8-21C47FF55333}">
      <text>
        <r>
          <rPr>
            <sz val="9"/>
            <color indexed="81"/>
            <rFont val="Tahoma"/>
            <family val="2"/>
          </rPr>
          <t>enter a  a comma ( ,) then a space if there is a title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Kelley Stevens</author>
  </authors>
  <commentList>
    <comment ref="L1" authorId="0" shapeId="0" xr:uid="{23617B04-7EDD-456B-A972-EBEE4ABB5842}">
      <text>
        <r>
          <rPr>
            <sz val="9"/>
            <color indexed="81"/>
            <rFont val="Tahoma"/>
            <family val="2"/>
          </rPr>
          <t>Filter:
Uncheck 0 (-) to hide blank rows
Check 0 (-) to unhide blank rows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Kelley Stevens</author>
  </authors>
  <commentList>
    <comment ref="L1" authorId="0" shapeId="0" xr:uid="{916D0109-BD51-43EB-8D29-23358DCB6F4E}">
      <text>
        <r>
          <rPr>
            <sz val="9"/>
            <color indexed="81"/>
            <rFont val="Tahoma"/>
            <family val="2"/>
          </rPr>
          <t>Filter:
Uncheck 0 (-) to hide blank rows
Check 0 (-) to unhide blank rows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Kelley Stevens</author>
  </authors>
  <commentList>
    <comment ref="L1" authorId="0" shapeId="0" xr:uid="{D995CB6E-51C8-4F17-AE4B-1DFC459AFC39}">
      <text>
        <r>
          <rPr>
            <sz val="9"/>
            <color indexed="81"/>
            <rFont val="Tahoma"/>
            <family val="2"/>
          </rPr>
          <t>Filter:
Uncheck 0 (-) to hide blank rows
Check 0 (-) to unhide blank rows</t>
        </r>
      </text>
    </comment>
  </commentList>
</comments>
</file>

<file path=xl/sharedStrings.xml><?xml version="1.0" encoding="utf-8"?>
<sst xmlns="http://schemas.openxmlformats.org/spreadsheetml/2006/main" count="3941" uniqueCount="1733">
  <si>
    <t>MH Community</t>
  </si>
  <si>
    <t>Family/All Age</t>
  </si>
  <si>
    <t>MH</t>
  </si>
  <si>
    <t>WA</t>
  </si>
  <si>
    <t>Cowlitz</t>
  </si>
  <si>
    <t>Conventional</t>
  </si>
  <si>
    <t>Senior/55+</t>
  </si>
  <si>
    <t>38-3817983</t>
  </si>
  <si>
    <t>360-577-6276</t>
  </si>
  <si>
    <t>Senior &amp; Family</t>
  </si>
  <si>
    <t>Valerie Avila</t>
  </si>
  <si>
    <t>84-4247669</t>
  </si>
  <si>
    <t>CA</t>
  </si>
  <si>
    <t>Ventura</t>
  </si>
  <si>
    <t>Camarillo</t>
  </si>
  <si>
    <t>Elderly/62+</t>
  </si>
  <si>
    <t>808-725-0928</t>
  </si>
  <si>
    <t>Sherry Prevo</t>
  </si>
  <si>
    <t>82-3548686</t>
  </si>
  <si>
    <t>Kapuna Apartments Associates, LP</t>
  </si>
  <si>
    <t>808-845-6684</t>
  </si>
  <si>
    <t>808-845-2130</t>
  </si>
  <si>
    <t>HI</t>
  </si>
  <si>
    <t>Honolulu</t>
  </si>
  <si>
    <t>1015 N School Street</t>
  </si>
  <si>
    <t>805-216-9291</t>
  </si>
  <si>
    <t>Laura Rivera</t>
  </si>
  <si>
    <t>82-3533900</t>
  </si>
  <si>
    <t>Channel Island Apartments, LP</t>
  </si>
  <si>
    <t>805-486-0286</t>
  </si>
  <si>
    <t>805-486-2906</t>
  </si>
  <si>
    <t>Oxnard</t>
  </si>
  <si>
    <t>931 Bismark Way</t>
  </si>
  <si>
    <t>30-0809206</t>
  </si>
  <si>
    <t>Antelope Valley Apartment Associates, LP</t>
  </si>
  <si>
    <t>661-943-0736</t>
  </si>
  <si>
    <t>661-943-6600</t>
  </si>
  <si>
    <t>Los Angeles</t>
  </si>
  <si>
    <t>Lancaster</t>
  </si>
  <si>
    <t>Maint Phone</t>
  </si>
  <si>
    <t>Maintenance</t>
  </si>
  <si>
    <t>Area Manager</t>
  </si>
  <si>
    <t>Property Type</t>
  </si>
  <si>
    <t>Division</t>
  </si>
  <si>
    <t>Doors (Spaces or Units)</t>
  </si>
  <si>
    <t>Acquisiton</t>
  </si>
  <si>
    <t>EIN</t>
  </si>
  <si>
    <t>Legal Name</t>
  </si>
  <si>
    <t>Fax</t>
  </si>
  <si>
    <t>Phone</t>
  </si>
  <si>
    <t>Zip</t>
  </si>
  <si>
    <t>State</t>
  </si>
  <si>
    <t>County</t>
  </si>
  <si>
    <t>City</t>
  </si>
  <si>
    <t>Address</t>
  </si>
  <si>
    <t>949-486-7152</t>
  </si>
  <si>
    <t>949-486-7175</t>
  </si>
  <si>
    <t>Resident Type</t>
  </si>
  <si>
    <t>MANAGER/STAFF</t>
  </si>
  <si>
    <t>CONTACT INFO</t>
  </si>
  <si>
    <t>Melina Miramonte</t>
  </si>
  <si>
    <t>AM Cell</t>
  </si>
  <si>
    <t>Accounting</t>
  </si>
  <si>
    <t>Compliance</t>
  </si>
  <si>
    <t>Area Mgr</t>
  </si>
  <si>
    <t>Cathy Wilbur</t>
  </si>
  <si>
    <t>949-486-7151</t>
  </si>
  <si>
    <t>Cheri Goss</t>
  </si>
  <si>
    <t>Melanie Fink</t>
  </si>
  <si>
    <t>949-486-7157</t>
  </si>
  <si>
    <t>949-486-7161</t>
  </si>
  <si>
    <t>949-486-7159</t>
  </si>
  <si>
    <t>Phone #</t>
  </si>
  <si>
    <t>930 John R Rd</t>
  </si>
  <si>
    <t>Troy</t>
  </si>
  <si>
    <t>MI</t>
  </si>
  <si>
    <t>248-585-9340</t>
  </si>
  <si>
    <t>248-585-5629</t>
  </si>
  <si>
    <t>Oakland Park Towers II Limited Dividend Housing Associates, LP</t>
  </si>
  <si>
    <t>82-4428801</t>
  </si>
  <si>
    <t>Oakland</t>
  </si>
  <si>
    <t>Andrew Collier</t>
  </si>
  <si>
    <t>313-452-4199</t>
  </si>
  <si>
    <t>20 College Parkway</t>
  </si>
  <si>
    <t>Carson City</t>
  </si>
  <si>
    <t>NV</t>
  </si>
  <si>
    <t>775-882-7555</t>
  </si>
  <si>
    <t>775-882-2249</t>
  </si>
  <si>
    <t>no county</t>
  </si>
  <si>
    <t>84-2113564</t>
  </si>
  <si>
    <t>Parkway Plaza Apartment Associates, LP</t>
  </si>
  <si>
    <t>Dec 1st</t>
  </si>
  <si>
    <t>May 1st</t>
  </si>
  <si>
    <t>Anniversary</t>
  </si>
  <si>
    <t>12700 Van Nuys Blvd</t>
  </si>
  <si>
    <t>Pacoima</t>
  </si>
  <si>
    <t>Maria Rodriguez</t>
  </si>
  <si>
    <t>818-896-0711</t>
  </si>
  <si>
    <t>818-896-6639</t>
  </si>
  <si>
    <t>Pierce Park Apartment Associates, LP</t>
  </si>
  <si>
    <t>47-5438328</t>
  </si>
  <si>
    <t>Alex Gonzalez</t>
  </si>
  <si>
    <t>Jun 1st &amp; Dec 1st</t>
  </si>
  <si>
    <t>2615 E Plaza Blvd</t>
  </si>
  <si>
    <t>Edith Alvarez</t>
  </si>
  <si>
    <t>San Diego</t>
  </si>
  <si>
    <t>760-504-7519</t>
  </si>
  <si>
    <t>619-475-2125</t>
  </si>
  <si>
    <t>619-475-8271</t>
  </si>
  <si>
    <t>82-3433412</t>
  </si>
  <si>
    <t>Summercrest Apartment Associates, LP</t>
  </si>
  <si>
    <t>1450 Whispering Woods Dr</t>
  </si>
  <si>
    <t>15950 Sherman Way</t>
  </si>
  <si>
    <t>Patricia Rivera</t>
  </si>
  <si>
    <t>Whispering Woods Limited Dividend Housing Association, LLC</t>
  </si>
  <si>
    <t>Brandon Spicer</t>
  </si>
  <si>
    <t>Villa Valley Apartments, LP</t>
  </si>
  <si>
    <t>Van Nuys</t>
  </si>
  <si>
    <t>818-781-7285</t>
  </si>
  <si>
    <t>84-2247447</t>
  </si>
  <si>
    <t>Waterford</t>
  </si>
  <si>
    <t>248-363-2775</t>
  </si>
  <si>
    <t>586-260-2921</t>
  </si>
  <si>
    <t>47-3010756</t>
  </si>
  <si>
    <t>Apr 1st (F) &amp; Jul 1st (S)</t>
  </si>
  <si>
    <t>Email</t>
  </si>
  <si>
    <t xml:space="preserve">FAIRWAY ESTATES </t>
  </si>
  <si>
    <t>47-3427402</t>
  </si>
  <si>
    <t>Fairway Estates MHC, LP</t>
  </si>
  <si>
    <t>GARDEN TERRACE</t>
  </si>
  <si>
    <t>83-1155877</t>
  </si>
  <si>
    <t>KING ARTHUR ESTATES</t>
  </si>
  <si>
    <t>LAMPLIGHTER CAMARILLO</t>
  </si>
  <si>
    <t>3905 Via Rosal</t>
  </si>
  <si>
    <t>Lamplighter Camarillo MHC, LP</t>
  </si>
  <si>
    <t>90-0092362</t>
  </si>
  <si>
    <t>RANCHO HUNTINGTON</t>
  </si>
  <si>
    <t>82-1597978</t>
  </si>
  <si>
    <t>46-2404390</t>
  </si>
  <si>
    <t>SUNDANCE</t>
  </si>
  <si>
    <t>47-1738321</t>
  </si>
  <si>
    <t>SUNSET ESTATES</t>
  </si>
  <si>
    <t>THE CREST</t>
  </si>
  <si>
    <t>WOODLAND PARK</t>
  </si>
  <si>
    <t>BROADMOOR</t>
  </si>
  <si>
    <t>BROOKHOLLOW MHC</t>
  </si>
  <si>
    <t>15619 NE Caples Rd #33</t>
  </si>
  <si>
    <t xml:space="preserve">HEATHER HILLS </t>
  </si>
  <si>
    <t xml:space="preserve">2500 Alder Street </t>
  </si>
  <si>
    <t>MAJESTIC MOBILE MANOR</t>
  </si>
  <si>
    <t>6906 52nd St Ct E</t>
  </si>
  <si>
    <t>SUN MEADOWS</t>
  </si>
  <si>
    <t xml:space="preserve"> </t>
  </si>
  <si>
    <t>5307 State Hwy 303 NE #170</t>
  </si>
  <si>
    <t>DUVALL HIGHLANDS</t>
  </si>
  <si>
    <t xml:space="preserve">LITTLE MOUNTAIN ESTATES </t>
  </si>
  <si>
    <t>2610 E Section St #122</t>
  </si>
  <si>
    <t>RIO VERDE MOBILE ESTATES</t>
  </si>
  <si>
    <t xml:space="preserve">WHITE RIVER ESTATES  </t>
  </si>
  <si>
    <t xml:space="preserve">CHALET VILLAGE </t>
  </si>
  <si>
    <t xml:space="preserve">CHURCHILL MEADOWS </t>
  </si>
  <si>
    <t>COLUMBUS GREENS</t>
  </si>
  <si>
    <t xml:space="preserve">GRANADA  </t>
  </si>
  <si>
    <t>GOLDEN OAKS</t>
  </si>
  <si>
    <t>MONTA LOMA</t>
  </si>
  <si>
    <t xml:space="preserve">RIVER PLACE   </t>
  </si>
  <si>
    <t>SANTIAGO</t>
  </si>
  <si>
    <t>ALPINE VISTA VILLAGE</t>
  </si>
  <si>
    <t>83-2230887</t>
  </si>
  <si>
    <t>Alpine Vista MHC, LLC</t>
  </si>
  <si>
    <t>APPLE TREE</t>
  </si>
  <si>
    <t>BELLA VISTA</t>
  </si>
  <si>
    <t>TERRACE PARK</t>
  </si>
  <si>
    <t>GLENBRIER PARK</t>
  </si>
  <si>
    <t>RUSTIC ACRES</t>
  </si>
  <si>
    <t>APPLE ACRES</t>
  </si>
  <si>
    <t>CINNAMON RIDGE</t>
  </si>
  <si>
    <t>COTTONWOOD COVES</t>
  </si>
  <si>
    <t>82-0901201</t>
  </si>
  <si>
    <t>Monte Vista MHC, LLC</t>
  </si>
  <si>
    <t>PALATIAL LIVING</t>
  </si>
  <si>
    <t>RIDGEWOOD ESTATES</t>
  </si>
  <si>
    <t>85-4212259</t>
  </si>
  <si>
    <t>Ridgewood Estates MHC, LLC</t>
  </si>
  <si>
    <t>WINCHESTER ESTATES</t>
  </si>
  <si>
    <t>6409 S 990 W</t>
  </si>
  <si>
    <t>Winchester MHC, LLC</t>
  </si>
  <si>
    <t>WILLOW PINES</t>
  </si>
  <si>
    <t>BUTTE CREST</t>
  </si>
  <si>
    <t>Country  Estates MHC, LLC</t>
  </si>
  <si>
    <t xml:space="preserve">MEADOW VIEW ESTATES  </t>
  </si>
  <si>
    <t xml:space="preserve">TABLE ROCK     </t>
  </si>
  <si>
    <t>BRIARWOOD ESTATES</t>
  </si>
  <si>
    <t>CLAIRMONT</t>
  </si>
  <si>
    <t>COPPER CREEK ESTATES</t>
  </si>
  <si>
    <t>5355 River Rd N #61</t>
  </si>
  <si>
    <t>VILLAGE on the LOCHS</t>
  </si>
  <si>
    <t>WILDWOOD VILLA</t>
  </si>
  <si>
    <t>Wildwood Villa MHC, LLC</t>
  </si>
  <si>
    <t>WINDSTONE VILLAGE</t>
  </si>
  <si>
    <t>04-3597449</t>
  </si>
  <si>
    <t>ASPEN MEADOWS</t>
  </si>
  <si>
    <t>82-1796108</t>
  </si>
  <si>
    <t>Aspen Meadows MHC, LLC</t>
  </si>
  <si>
    <t>CONCORD TERRACE</t>
  </si>
  <si>
    <t>HEIDI MANOR</t>
  </si>
  <si>
    <t>HOGAN MEADOWS</t>
  </si>
  <si>
    <t>MILL CREEK ESTATES</t>
  </si>
  <si>
    <t>MONMOUTH MOBILE ESTATES</t>
  </si>
  <si>
    <t>REMINGTON ARMS</t>
  </si>
  <si>
    <t xml:space="preserve">THE PINES </t>
  </si>
  <si>
    <t>ALPINE MOBILE ESTATES</t>
  </si>
  <si>
    <t xml:space="preserve">GOLDEN VALLEY </t>
  </si>
  <si>
    <t>TACOMA COUNTRY ESTATES</t>
  </si>
  <si>
    <t>North Highlands</t>
  </si>
  <si>
    <t>Sacramento</t>
  </si>
  <si>
    <t>916-344-0908</t>
  </si>
  <si>
    <t>916-344-8688</t>
  </si>
  <si>
    <t>Garden Grove</t>
  </si>
  <si>
    <t>714-899-6043</t>
  </si>
  <si>
    <t>714-899-6044</t>
  </si>
  <si>
    <t>Hugo Galeana</t>
  </si>
  <si>
    <t>Orange</t>
  </si>
  <si>
    <t>Riverside</t>
  </si>
  <si>
    <t>951-682-5011</t>
  </si>
  <si>
    <t>951-682-5885</t>
  </si>
  <si>
    <t>81-3675243</t>
  </si>
  <si>
    <t>King Arthur MHC, LP</t>
  </si>
  <si>
    <t>805-482-4718</t>
  </si>
  <si>
    <t>805-482-8829</t>
  </si>
  <si>
    <t>Sun Valley</t>
  </si>
  <si>
    <t>Kelso</t>
  </si>
  <si>
    <t>33-0790233</t>
  </si>
  <si>
    <t>818-768-1721</t>
  </si>
  <si>
    <t>818-768-6485</t>
  </si>
  <si>
    <t>01-0969340</t>
  </si>
  <si>
    <t>Jamestown</t>
  </si>
  <si>
    <t>Tuolumne</t>
  </si>
  <si>
    <t xml:space="preserve">209-533-3151 </t>
  </si>
  <si>
    <t>Westminster</t>
  </si>
  <si>
    <t>714-893-6344</t>
  </si>
  <si>
    <t>714-893-5510</t>
  </si>
  <si>
    <t xml:space="preserve">Brookhollow MHC, LLC </t>
  </si>
  <si>
    <t>Prado Verde MHC, LP</t>
  </si>
  <si>
    <t># of Sites</t>
  </si>
  <si>
    <t># of Doors</t>
  </si>
  <si>
    <t>Huntington Beach</t>
  </si>
  <si>
    <t>714-962-7311</t>
  </si>
  <si>
    <t>562-531-3003</t>
  </si>
  <si>
    <t>46-0797455</t>
  </si>
  <si>
    <t>Rancho Huntington Owner, LP</t>
  </si>
  <si>
    <t>Timothy Pappas</t>
  </si>
  <si>
    <t>714-531-0500</t>
  </si>
  <si>
    <t>Erika V. Villagomez</t>
  </si>
  <si>
    <t>714-894-7766</t>
  </si>
  <si>
    <t>Westminster MHP Associates, LP</t>
  </si>
  <si>
    <t>760-741-1911</t>
  </si>
  <si>
    <t>760-741-6384</t>
  </si>
  <si>
    <t>Sundance MHC, LP</t>
  </si>
  <si>
    <t>Escondido</t>
  </si>
  <si>
    <t>Scott Christensen</t>
  </si>
  <si>
    <t>El Dorado Hills</t>
  </si>
  <si>
    <t>El Dorado</t>
  </si>
  <si>
    <t>916-933-6362</t>
  </si>
  <si>
    <t>Sunset MHC, LLC</t>
  </si>
  <si>
    <t>85-1943976</t>
  </si>
  <si>
    <t>Simi Valley</t>
  </si>
  <si>
    <t>805-526-4013</t>
  </si>
  <si>
    <t>84-4674031</t>
  </si>
  <si>
    <t>Woodland Hills</t>
  </si>
  <si>
    <t>818-348-5920</t>
  </si>
  <si>
    <t>Chris McBain</t>
  </si>
  <si>
    <t>Yakima</t>
  </si>
  <si>
    <t>Yamiz</t>
  </si>
  <si>
    <t>509-457-8038</t>
  </si>
  <si>
    <t>Broadmoor MHC, LLC</t>
  </si>
  <si>
    <t>83-1910433</t>
  </si>
  <si>
    <t>509-457-2045</t>
  </si>
  <si>
    <t>Kalama</t>
  </si>
  <si>
    <t>360-430-5122</t>
  </si>
  <si>
    <t>82-4871624</t>
  </si>
  <si>
    <t>360-326-7030</t>
  </si>
  <si>
    <t>Bothell</t>
  </si>
  <si>
    <t>425-481-5900</t>
  </si>
  <si>
    <t>360-416-0968</t>
  </si>
  <si>
    <t>King</t>
  </si>
  <si>
    <t>46-3466443</t>
  </si>
  <si>
    <t>Country Club Senior Estates, LLC</t>
  </si>
  <si>
    <t>Brush Prairie</t>
  </si>
  <si>
    <t>360-256-6120</t>
  </si>
  <si>
    <t>Clark</t>
  </si>
  <si>
    <t>83-1182648</t>
  </si>
  <si>
    <t>Country Manor Estates MHC, LLC</t>
  </si>
  <si>
    <t>Spanaway</t>
  </si>
  <si>
    <t>253-847-4054</t>
  </si>
  <si>
    <t>73-1724916</t>
  </si>
  <si>
    <t>Crystal Pointe MHC, LLC</t>
  </si>
  <si>
    <t>Pierce</t>
  </si>
  <si>
    <t>5404 NE 121st Ave</t>
  </si>
  <si>
    <t>360-892-9950</t>
  </si>
  <si>
    <t>360-892-1230</t>
  </si>
  <si>
    <t>Vancouver</t>
  </si>
  <si>
    <t>Fair Oaks Estates, LLC</t>
  </si>
  <si>
    <t>48-1271671</t>
  </si>
  <si>
    <t>Milton</t>
  </si>
  <si>
    <t>253-862-7300</t>
  </si>
  <si>
    <t>83-1602449</t>
  </si>
  <si>
    <t>Heather Hills MHC, LLC</t>
  </si>
  <si>
    <t>Shirley Shook</t>
  </si>
  <si>
    <t>Jillene Frost</t>
  </si>
  <si>
    <t>1560 Massachusetts Ave</t>
  </si>
  <si>
    <t>19361 Brookhurst St</t>
  </si>
  <si>
    <t>10200 Bolsa Ave</t>
  </si>
  <si>
    <t>9200 Westminster Blvd</t>
  </si>
  <si>
    <t>8111 195th St E #28</t>
  </si>
  <si>
    <t>5400 Meeker Dr # 15</t>
  </si>
  <si>
    <t>1130 White Rock Rd #98</t>
  </si>
  <si>
    <t>9051 Laurel Canyon Blvd #55</t>
  </si>
  <si>
    <t>RM</t>
  </si>
  <si>
    <t>Acquisition</t>
  </si>
  <si>
    <t>Affordable: PB</t>
  </si>
  <si>
    <t>Affordable: PB + TC</t>
  </si>
  <si>
    <t>Affordable: PB + TC + RD</t>
  </si>
  <si>
    <t>Affordable: TC</t>
  </si>
  <si>
    <t>PROPERTY/ ADDRESS</t>
  </si>
  <si>
    <t>6069 Golden Willow Ct</t>
  </si>
  <si>
    <t>333 37th St</t>
  </si>
  <si>
    <t>2 Darren St</t>
  </si>
  <si>
    <t>3500 35th Ave</t>
  </si>
  <si>
    <t>Loveland</t>
  </si>
  <si>
    <t>New Castle</t>
  </si>
  <si>
    <t>Evans</t>
  </si>
  <si>
    <t>Castle Rock</t>
  </si>
  <si>
    <t>Greeley</t>
  </si>
  <si>
    <t>Lafayette</t>
  </si>
  <si>
    <t>CO</t>
  </si>
  <si>
    <t>Larimer</t>
  </si>
  <si>
    <t>Garfield</t>
  </si>
  <si>
    <t>Weld</t>
  </si>
  <si>
    <t>Douglas</t>
  </si>
  <si>
    <t>Boulder</t>
  </si>
  <si>
    <t>85-3829657</t>
  </si>
  <si>
    <t>84-3656923</t>
  </si>
  <si>
    <t>83-2651492</t>
  </si>
  <si>
    <t>85-4173830</t>
  </si>
  <si>
    <t>84-2803310</t>
  </si>
  <si>
    <t>85-1583114</t>
  </si>
  <si>
    <t>Apple Tree MHC, LLC</t>
  </si>
  <si>
    <t>Bella Vista MHC, LLC</t>
  </si>
  <si>
    <t>Castle Park MHC, LLC</t>
  </si>
  <si>
    <t>Country Estates CO, LLC</t>
  </si>
  <si>
    <t>Lafayette MHC, LLC</t>
  </si>
  <si>
    <t>Terrace Park MHC, LLC</t>
  </si>
  <si>
    <t>AnnaMay Smolinsky</t>
  </si>
  <si>
    <t>970-663-4655</t>
  </si>
  <si>
    <t>970-984-2247</t>
  </si>
  <si>
    <t>970-342-0511</t>
  </si>
  <si>
    <t>720-510-3108</t>
  </si>
  <si>
    <t>970-330-2690</t>
  </si>
  <si>
    <t>303-665-5822</t>
  </si>
  <si>
    <t>970-396-1212</t>
  </si>
  <si>
    <t>208-853-8490</t>
  </si>
  <si>
    <t>208-871-2256</t>
  </si>
  <si>
    <t>208-375-3043</t>
  </si>
  <si>
    <t>7000 Bunch Ct</t>
  </si>
  <si>
    <t>10030 N DeWitt Ln</t>
  </si>
  <si>
    <t>Boise</t>
  </si>
  <si>
    <t>ID</t>
  </si>
  <si>
    <t>MN</t>
  </si>
  <si>
    <t>Ada</t>
  </si>
  <si>
    <t>Hennepin</t>
  </si>
  <si>
    <t>208-375-3099</t>
  </si>
  <si>
    <t>82-3734418</t>
  </si>
  <si>
    <t>04-3826458</t>
  </si>
  <si>
    <t>Glenbrier/Granger MHC, LLC</t>
  </si>
  <si>
    <t>Rustic Acres MHC, LLC</t>
  </si>
  <si>
    <t>Maint Email</t>
  </si>
  <si>
    <t>970-989-5279</t>
  </si>
  <si>
    <t>Russell Higgins</t>
  </si>
  <si>
    <t>720-569-2682</t>
  </si>
  <si>
    <t>Russell Machado</t>
  </si>
  <si>
    <t>208-841-1750</t>
  </si>
  <si>
    <t>Seamus O'Brien</t>
  </si>
  <si>
    <t>253-845-3144</t>
  </si>
  <si>
    <t>Majestic MHC,LLC</t>
  </si>
  <si>
    <t>83-4382217</t>
  </si>
  <si>
    <t>Puyallup</t>
  </si>
  <si>
    <t>Richland</t>
  </si>
  <si>
    <t>509-375-3064</t>
  </si>
  <si>
    <t>509-375-3469</t>
  </si>
  <si>
    <t>Benton</t>
  </si>
  <si>
    <t>81-2877481</t>
  </si>
  <si>
    <t>Alyson/Richland MHC, LLC</t>
  </si>
  <si>
    <t>509-452-4382</t>
  </si>
  <si>
    <t>33-1161902</t>
  </si>
  <si>
    <t>509-494-8388</t>
  </si>
  <si>
    <t>509-494-8389</t>
  </si>
  <si>
    <t>83-0489083</t>
  </si>
  <si>
    <t>35 Apollo Blvd</t>
  </si>
  <si>
    <t>1201 W Washington Ave # 56-A</t>
  </si>
  <si>
    <t>2205 Butterfield Rd #8</t>
  </si>
  <si>
    <t>360-577-1978</t>
  </si>
  <si>
    <t>360-501-4303</t>
  </si>
  <si>
    <t>87-4808365</t>
  </si>
  <si>
    <t>22-3955346</t>
  </si>
  <si>
    <t>Viking Estates MHC, LLC</t>
  </si>
  <si>
    <t>TIM WA</t>
  </si>
  <si>
    <t>12303 152nd Street Ct E</t>
  </si>
  <si>
    <t>Auburn</t>
  </si>
  <si>
    <t>253-735-1940</t>
  </si>
  <si>
    <t>59-3805590</t>
  </si>
  <si>
    <t>Auburn Green MHC, LLC</t>
  </si>
  <si>
    <t>Bremerton</t>
  </si>
  <si>
    <t>360-373-6767</t>
  </si>
  <si>
    <t>Kitsap</t>
  </si>
  <si>
    <t>82-2176626</t>
  </si>
  <si>
    <t>Camelot Estates MHC, LLC</t>
  </si>
  <si>
    <t>06-1757892</t>
  </si>
  <si>
    <t>425-788-4778</t>
  </si>
  <si>
    <t>425-844-6034</t>
  </si>
  <si>
    <t>Duvall</t>
  </si>
  <si>
    <t>Mt. Vernon</t>
  </si>
  <si>
    <t>360-424-6946</t>
  </si>
  <si>
    <t>Skagit</t>
  </si>
  <si>
    <t>56-2424391</t>
  </si>
  <si>
    <t>Portage Green MHC, LLC</t>
  </si>
  <si>
    <t>51-0549377</t>
  </si>
  <si>
    <t>Snohomish</t>
  </si>
  <si>
    <t>360-435-6313</t>
  </si>
  <si>
    <t>360-435-1066</t>
  </si>
  <si>
    <t>Arlington</t>
  </si>
  <si>
    <t>1402 22nd St NE #200</t>
  </si>
  <si>
    <t>253-833-7333</t>
  </si>
  <si>
    <t>38-3739664</t>
  </si>
  <si>
    <t>Rio Verde MHC, LLC</t>
  </si>
  <si>
    <t>Skylark Village MHC, LLC</t>
  </si>
  <si>
    <t>80-0503902</t>
  </si>
  <si>
    <t>3105 M Street SE</t>
  </si>
  <si>
    <t>253-833-6910</t>
  </si>
  <si>
    <t>AUBURN GREEN</t>
  </si>
  <si>
    <t>PORTAGE GREEN</t>
  </si>
  <si>
    <t>VALLEY VIEW</t>
  </si>
  <si>
    <t>700 North Reed St #41</t>
  </si>
  <si>
    <t>Sedro Woolley</t>
  </si>
  <si>
    <t>360-856-4551</t>
  </si>
  <si>
    <t>360-856-5772</t>
  </si>
  <si>
    <t>253-833-7188</t>
  </si>
  <si>
    <t>90-0749044</t>
  </si>
  <si>
    <t>Valley View MHC, LLC</t>
  </si>
  <si>
    <t>White River MHC, LLC</t>
  </si>
  <si>
    <t>61-1624732</t>
  </si>
  <si>
    <t>John Bristol</t>
  </si>
  <si>
    <t>Anna Puccino</t>
  </si>
  <si>
    <t>Robert Olp</t>
  </si>
  <si>
    <t>Springfield</t>
  </si>
  <si>
    <t>OR</t>
  </si>
  <si>
    <t>541-747-8311</t>
  </si>
  <si>
    <t>541-747-9096</t>
  </si>
  <si>
    <t>Lane</t>
  </si>
  <si>
    <t>13-4290019</t>
  </si>
  <si>
    <t xml:space="preserve">Chalet Village MHC, LLC </t>
  </si>
  <si>
    <t>Eugene</t>
  </si>
  <si>
    <t>541-344-1616</t>
  </si>
  <si>
    <t>541-343-9414</t>
  </si>
  <si>
    <t>42-1670556</t>
  </si>
  <si>
    <t xml:space="preserve">Churchill Meadows MHC, LLC </t>
  </si>
  <si>
    <t>5050 Columbus St SE #41</t>
  </si>
  <si>
    <t>Albany</t>
  </si>
  <si>
    <t>541-928-5163</t>
  </si>
  <si>
    <t>541-967-3292</t>
  </si>
  <si>
    <t>Linn</t>
  </si>
  <si>
    <t>46-2955391</t>
  </si>
  <si>
    <t>5335 Daisy St</t>
  </si>
  <si>
    <t>541-747-4919</t>
  </si>
  <si>
    <t>541-726-8384</t>
  </si>
  <si>
    <t>1125 58th St #106</t>
  </si>
  <si>
    <t>541-747-1123</t>
  </si>
  <si>
    <t>541-636-0266</t>
  </si>
  <si>
    <t>47-1984298</t>
  </si>
  <si>
    <t>Golden Oaks MHC, LLC</t>
  </si>
  <si>
    <t>2150 Laura St #110</t>
  </si>
  <si>
    <t>Richard Morris</t>
  </si>
  <si>
    <t>541-747-8931</t>
  </si>
  <si>
    <t>541-802-0847</t>
  </si>
  <si>
    <t>82-2121226</t>
  </si>
  <si>
    <t>Monta Loma MHC, LLC</t>
  </si>
  <si>
    <t>239 River Place Dr</t>
  </si>
  <si>
    <t>Roseburg</t>
  </si>
  <si>
    <t>541-679-3927</t>
  </si>
  <si>
    <t>541-679-3945</t>
  </si>
  <si>
    <t>82-1041218</t>
  </si>
  <si>
    <t>River Place MHC, LLC</t>
  </si>
  <si>
    <t>COUNTRY ESTATES (OR)</t>
  </si>
  <si>
    <t>4571 Lower River Rd</t>
  </si>
  <si>
    <t>Grants Pass</t>
  </si>
  <si>
    <t>541-476-2733</t>
  </si>
  <si>
    <t>56-2573063</t>
  </si>
  <si>
    <t>Josephine</t>
  </si>
  <si>
    <t>COLUMBIA TERRACE ESTATES</t>
  </si>
  <si>
    <t>CRYSTAL POINTE</t>
  </si>
  <si>
    <t>RICHLAND</t>
  </si>
  <si>
    <t>CASTLE PARK</t>
  </si>
  <si>
    <t>COUNTRY ESTATES (CO)</t>
  </si>
  <si>
    <t>LAFAYETTE GARDENS</t>
  </si>
  <si>
    <t>GRANGER SENIOR</t>
  </si>
  <si>
    <t>ANTELOPE VALLEY</t>
  </si>
  <si>
    <t>CHANNEL ISLAND PARK</t>
  </si>
  <si>
    <t>VILLA VALLEY</t>
  </si>
  <si>
    <t>WHISPERING WOODS</t>
  </si>
  <si>
    <t>PARKWAY PLAZA</t>
  </si>
  <si>
    <t>LAUREL CANYON</t>
  </si>
  <si>
    <t>PRADO VERDE</t>
  </si>
  <si>
    <t>ARROWHEAD</t>
  </si>
  <si>
    <t>Salem</t>
  </si>
  <si>
    <t>503-393-7446</t>
  </si>
  <si>
    <t>503-463-1043</t>
  </si>
  <si>
    <t>Marion</t>
  </si>
  <si>
    <t>45-4405380</t>
  </si>
  <si>
    <t>Arrowhead  MHC, LLC</t>
  </si>
  <si>
    <t>Keizer</t>
  </si>
  <si>
    <t>503-393-3450</t>
  </si>
  <si>
    <t>503-304-3568</t>
  </si>
  <si>
    <t>43-2039141</t>
  </si>
  <si>
    <t>Sunridge MHC, LLC</t>
  </si>
  <si>
    <t>Oregon City</t>
  </si>
  <si>
    <t>503-655-5421</t>
  </si>
  <si>
    <t>503-656-7665</t>
  </si>
  <si>
    <t>Clackamas</t>
  </si>
  <si>
    <t>83-3414273</t>
  </si>
  <si>
    <t>Clairmont MHC, LLC</t>
  </si>
  <si>
    <t>77-0685282</t>
  </si>
  <si>
    <t>Copper Creek MHC, LLC</t>
  </si>
  <si>
    <t>503-390-6239</t>
  </si>
  <si>
    <t>503-304-8917</t>
  </si>
  <si>
    <t>5270 Gold Dust St NE</t>
  </si>
  <si>
    <t>503-304-0003</t>
  </si>
  <si>
    <t>503-304-0004</t>
  </si>
  <si>
    <t>56-2610416</t>
  </si>
  <si>
    <t>McNary Oaks MHC, LLC</t>
  </si>
  <si>
    <t>SALEM</t>
  </si>
  <si>
    <t>SHADY ACRES</t>
  </si>
  <si>
    <t>5552 Portland Rd NE #0</t>
  </si>
  <si>
    <t>503-393-8121</t>
  </si>
  <si>
    <t>503-877-1700</t>
  </si>
  <si>
    <t>1655 S Elm St #100</t>
  </si>
  <si>
    <t>Canby</t>
  </si>
  <si>
    <t>503-266-3777</t>
  </si>
  <si>
    <t>503-200-1280</t>
  </si>
  <si>
    <t>54-2181355</t>
  </si>
  <si>
    <t>Village on the Lochs MHC, LLC</t>
  </si>
  <si>
    <t>5510 Windsor Island Rd N</t>
  </si>
  <si>
    <t>Kaycee Edgerton</t>
  </si>
  <si>
    <t>503-393-4192</t>
  </si>
  <si>
    <t>503-393-7638</t>
  </si>
  <si>
    <t>82-5050596</t>
  </si>
  <si>
    <t>46-2006957</t>
  </si>
  <si>
    <t>812 Hoffman Rd NE # 53</t>
  </si>
  <si>
    <t>503-581-7820</t>
  </si>
  <si>
    <t>75-3002780</t>
  </si>
  <si>
    <t>Windstone MHP, LLC</t>
  </si>
  <si>
    <t>Woodburn</t>
  </si>
  <si>
    <t>503-982-0110</t>
  </si>
  <si>
    <t>Woodburn Senior Estates, LLC</t>
  </si>
  <si>
    <t>13400 SE Holgate Blvd</t>
  </si>
  <si>
    <t>Portland</t>
  </si>
  <si>
    <t>503-760-9694</t>
  </si>
  <si>
    <t>503-972-1657</t>
  </si>
  <si>
    <t>Multnomah</t>
  </si>
  <si>
    <t>3500 SE Concord Rd #20</t>
  </si>
  <si>
    <t>Milwaukie</t>
  </si>
  <si>
    <t>503-654-4295</t>
  </si>
  <si>
    <t>503-654-0857</t>
  </si>
  <si>
    <t>85-0649728</t>
  </si>
  <si>
    <t>Concord MHC, LLC</t>
  </si>
  <si>
    <t>1145 SW Cypress St #114</t>
  </si>
  <si>
    <t>McMinnville</t>
  </si>
  <si>
    <t>Steve Clark</t>
  </si>
  <si>
    <t>503-883-9973</t>
  </si>
  <si>
    <t>Yamhill</t>
  </si>
  <si>
    <t>82-5126781</t>
  </si>
  <si>
    <t>Heidi Manor MHC, LLC</t>
  </si>
  <si>
    <t>1949 SE Palmquist Rd #21</t>
  </si>
  <si>
    <t>Gresham</t>
  </si>
  <si>
    <t>503-667-1088</t>
  </si>
  <si>
    <t>503-907-8411</t>
  </si>
  <si>
    <t>46-5572454</t>
  </si>
  <si>
    <t>Hogan Meadows MHC, LLC</t>
  </si>
  <si>
    <t>112 Carmel Dr SE # 95</t>
  </si>
  <si>
    <t>Aumsville</t>
  </si>
  <si>
    <t>503-749-2610</t>
  </si>
  <si>
    <t>503-715-1281</t>
  </si>
  <si>
    <t>82-1027257</t>
  </si>
  <si>
    <t>Monmouth</t>
  </si>
  <si>
    <t>Chelsea Shelton</t>
  </si>
  <si>
    <t>503-838-5600</t>
  </si>
  <si>
    <t>503- 838-2130</t>
  </si>
  <si>
    <t>Polk</t>
  </si>
  <si>
    <t>74-3225169</t>
  </si>
  <si>
    <t>Monmouth Village, LLC</t>
  </si>
  <si>
    <t>1515 NW Fir Ave #55</t>
  </si>
  <si>
    <t>Redmond</t>
  </si>
  <si>
    <t>541-548-3601</t>
  </si>
  <si>
    <t>541-610-1924</t>
  </si>
  <si>
    <t>Deschutes</t>
  </si>
  <si>
    <t>46-5201683</t>
  </si>
  <si>
    <t>Remington Arms MHC, LLC</t>
  </si>
  <si>
    <t>61000 Brosterhous Rd #21</t>
  </si>
  <si>
    <t>Bend</t>
  </si>
  <si>
    <t>541-382-8558</t>
  </si>
  <si>
    <t>541-617-1578</t>
  </si>
  <si>
    <t>80-0593086</t>
  </si>
  <si>
    <t>608 Windemere St SE #5</t>
  </si>
  <si>
    <t>503-749-4128</t>
  </si>
  <si>
    <t>503-200-1264</t>
  </si>
  <si>
    <t>71-0916990</t>
  </si>
  <si>
    <t>Windemere Meadows MHC, LLC</t>
  </si>
  <si>
    <t>Olympia</t>
  </si>
  <si>
    <t>Marshelle Casano</t>
  </si>
  <si>
    <t>360-491-8577</t>
  </si>
  <si>
    <t>Thurston</t>
  </si>
  <si>
    <t>85-4134408</t>
  </si>
  <si>
    <t>Alpine Mobile Estates MHC, LLC</t>
  </si>
  <si>
    <t>Buckley</t>
  </si>
  <si>
    <t>253-862-9995</t>
  </si>
  <si>
    <t>47-3853879</t>
  </si>
  <si>
    <t>Golden Valley MHC, LLC</t>
  </si>
  <si>
    <t>HIDDEN GLEN ESTATES</t>
  </si>
  <si>
    <t>15616 76th Ave E</t>
  </si>
  <si>
    <t>253-537-9383</t>
  </si>
  <si>
    <t>84-1675721</t>
  </si>
  <si>
    <t>Hidden Glen MHC, LLC</t>
  </si>
  <si>
    <t>Tacoma</t>
  </si>
  <si>
    <t>253-517-8588</t>
  </si>
  <si>
    <t>11-3840259</t>
  </si>
  <si>
    <t>Tacoma Country Estates MHC, LLC</t>
  </si>
  <si>
    <t>Fruit Height</t>
  </si>
  <si>
    <t>UT</t>
  </si>
  <si>
    <t>Patricia Blake</t>
  </si>
  <si>
    <t>801- 391-3931</t>
  </si>
  <si>
    <t>Davis</t>
  </si>
  <si>
    <t>84-2767474</t>
  </si>
  <si>
    <t>Apple Acres MHC,LLC</t>
  </si>
  <si>
    <t>Salt Lake City</t>
  </si>
  <si>
    <t>801-973-8302</t>
  </si>
  <si>
    <t>Salt Lake</t>
  </si>
  <si>
    <t>46-0693641</t>
  </si>
  <si>
    <t>Bonneville  MHC, LLC</t>
  </si>
  <si>
    <t>975 E 1175 S</t>
  </si>
  <si>
    <t>Clearfield</t>
  </si>
  <si>
    <t>83-2687542</t>
  </si>
  <si>
    <t>Cambridge Court MHC, LLC</t>
  </si>
  <si>
    <t>300 E 2500 N</t>
  </si>
  <si>
    <t>North Logan</t>
  </si>
  <si>
    <t>435-799-7618</t>
  </si>
  <si>
    <t>Cache</t>
  </si>
  <si>
    <t>85-3010477</t>
  </si>
  <si>
    <t>Cinnamon Ridge MHC, LLC</t>
  </si>
  <si>
    <t>300  E Gordon Ln</t>
  </si>
  <si>
    <t>Murray</t>
  </si>
  <si>
    <t>801-266-2631</t>
  </si>
  <si>
    <t>801-268-6414</t>
  </si>
  <si>
    <t>82-3796484</t>
  </si>
  <si>
    <t>Cottonwood Coves MHC, LLC</t>
  </si>
  <si>
    <t>801-268-4401</t>
  </si>
  <si>
    <t>410 W 725 N</t>
  </si>
  <si>
    <t>Logan</t>
  </si>
  <si>
    <t>435-899-1754</t>
  </si>
  <si>
    <t>84-3618037</t>
  </si>
  <si>
    <t>Palatial Living MHC, LLC</t>
  </si>
  <si>
    <t>2875 N Hill Field Rd</t>
  </si>
  <si>
    <t>Layton</t>
  </si>
  <si>
    <t>680 N Main St #A-1</t>
  </si>
  <si>
    <t>Kaysville</t>
  </si>
  <si>
    <t>680 W 500 S #45</t>
  </si>
  <si>
    <t>West Bountiful</t>
  </si>
  <si>
    <t>Cecilia Avitia-Fiddler</t>
  </si>
  <si>
    <t>801-825-5422</t>
  </si>
  <si>
    <t>801-262-3101</t>
  </si>
  <si>
    <t>801-401-7835</t>
  </si>
  <si>
    <t>801-644-7612</t>
  </si>
  <si>
    <t>801-631-0009</t>
  </si>
  <si>
    <t>84-1876882</t>
  </si>
  <si>
    <t>84-2612645</t>
  </si>
  <si>
    <t>Willow Pines MHC, LLC</t>
  </si>
  <si>
    <t>Woodhaven MHC ,LLC</t>
  </si>
  <si>
    <t>300 Luman Rd</t>
  </si>
  <si>
    <t>Phoenix</t>
  </si>
  <si>
    <t>541-535-6227</t>
  </si>
  <si>
    <t>541-535-2660</t>
  </si>
  <si>
    <t>Jackson</t>
  </si>
  <si>
    <t>Bear Lake MHC, LLC</t>
  </si>
  <si>
    <t>633 E Archwood Dr</t>
  </si>
  <si>
    <t>Eagle Point</t>
  </si>
  <si>
    <t>541-830-5500</t>
  </si>
  <si>
    <t>47-4210335</t>
  </si>
  <si>
    <t>80-0673369</t>
  </si>
  <si>
    <t>Butte Crest MHC, LLC</t>
  </si>
  <si>
    <t>Heather McKenzie</t>
  </si>
  <si>
    <t>Medford</t>
  </si>
  <si>
    <t>541-770-6863</t>
  </si>
  <si>
    <t>541-774-4389</t>
  </si>
  <si>
    <t>82-0917712</t>
  </si>
  <si>
    <t>Rogue River</t>
  </si>
  <si>
    <t xml:space="preserve">GOLD HILL </t>
  </si>
  <si>
    <t>541-690-6303</t>
  </si>
  <si>
    <t>742 Second Ave</t>
  </si>
  <si>
    <t>Gold Hill</t>
  </si>
  <si>
    <t>05-0574705</t>
  </si>
  <si>
    <t xml:space="preserve">Parkview/Gold Hill, LLC </t>
  </si>
  <si>
    <t>541-476-9903</t>
  </si>
  <si>
    <t>2552 Thorn Oak Dr #17</t>
  </si>
  <si>
    <t>414 Currie Ln</t>
  </si>
  <si>
    <t>90-0669816</t>
  </si>
  <si>
    <t>Rogue Lea MHC, LLC</t>
  </si>
  <si>
    <t>6850 Downing Rd</t>
  </si>
  <si>
    <t>Central Point</t>
  </si>
  <si>
    <t>541-826-5511</t>
  </si>
  <si>
    <t>541-919-1849</t>
  </si>
  <si>
    <t>81-4957836</t>
  </si>
  <si>
    <t>Table Rock MHC, LLC</t>
  </si>
  <si>
    <t>Boring</t>
  </si>
  <si>
    <t>503-668-4443</t>
  </si>
  <si>
    <t>503-668-4873</t>
  </si>
  <si>
    <t>33-1171665</t>
  </si>
  <si>
    <t>Big Valley MHC, LLC</t>
  </si>
  <si>
    <t>17 Oxford St</t>
  </si>
  <si>
    <t>Newark</t>
  </si>
  <si>
    <t>NJ</t>
  </si>
  <si>
    <t>07105</t>
  </si>
  <si>
    <t>973-465-0360</t>
  </si>
  <si>
    <t>973-465-1937</t>
  </si>
  <si>
    <t>Essex</t>
  </si>
  <si>
    <t>Other Spaces</t>
  </si>
  <si>
    <t>46-5083318</t>
  </si>
  <si>
    <t>Aspen Riverpark Associates, LP</t>
  </si>
  <si>
    <t>HUD Annual Recerts</t>
  </si>
  <si>
    <t>2200 Blaisdell Ave S</t>
  </si>
  <si>
    <t>Minneapolis</t>
  </si>
  <si>
    <t>612-872-2489</t>
  </si>
  <si>
    <t>83-4576456</t>
  </si>
  <si>
    <t xml:space="preserve">Blaisdell Portfolio, LLC </t>
  </si>
  <si>
    <t>Richard Parr</t>
  </si>
  <si>
    <t>512-779-7268</t>
  </si>
  <si>
    <t>2449 E Club Dr NE</t>
  </si>
  <si>
    <t>Brookhaven</t>
  </si>
  <si>
    <t>GA</t>
  </si>
  <si>
    <t>404-231-1580</t>
  </si>
  <si>
    <t>Shawn Lassiter</t>
  </si>
  <si>
    <t>404-749-8738</t>
  </si>
  <si>
    <t>DeKalb</t>
  </si>
  <si>
    <t>82-3482748</t>
  </si>
  <si>
    <t>700 Atlanta Ave</t>
  </si>
  <si>
    <t xml:space="preserve">Decatur </t>
  </si>
  <si>
    <t>404-371-0887</t>
  </si>
  <si>
    <t>404-378-5752</t>
  </si>
  <si>
    <t>Clem Mitchell</t>
  </si>
  <si>
    <t>82-3454564</t>
  </si>
  <si>
    <t>Park Trace Apartment Associates, LP</t>
  </si>
  <si>
    <t>1121 N 12th Ave</t>
  </si>
  <si>
    <t>612-377-4050</t>
  </si>
  <si>
    <t>612-377-1497</t>
  </si>
  <si>
    <t>651-797-8716</t>
  </si>
  <si>
    <t>Maven Apartments, LLC</t>
  </si>
  <si>
    <t>7 West Travelers Trails</t>
  </si>
  <si>
    <t>Lyndy Apartments, LLC</t>
  </si>
  <si>
    <t>2736 Blaisdell Ave S Unit #1</t>
  </si>
  <si>
    <t>Aldrich Apartments, LLC</t>
  </si>
  <si>
    <t>Woodcreek Apartments, LLC</t>
  </si>
  <si>
    <t>20347 NE Halsey St</t>
  </si>
  <si>
    <t>Waverly Gardens Apartments, LLC</t>
  </si>
  <si>
    <t>20121 SE Stark St</t>
  </si>
  <si>
    <t>18755 SW 90th Ave</t>
  </si>
  <si>
    <t>Townfair Apartments Gresham, LLC</t>
  </si>
  <si>
    <t>1167 NW Wallula Ave</t>
  </si>
  <si>
    <t>Parkside Apartments Gresham, LLC</t>
  </si>
  <si>
    <t>2831 SE Palmquist Rd</t>
  </si>
  <si>
    <t>Greg Lewis</t>
  </si>
  <si>
    <t>Mountain High Gresham, LLC</t>
  </si>
  <si>
    <t>1930 SE 6th St</t>
  </si>
  <si>
    <t>Fieldstone Apartments Oregon, LLC</t>
  </si>
  <si>
    <t>20650 NE Halsey St</t>
  </si>
  <si>
    <t>Silver Bay Apartments, LLC</t>
  </si>
  <si>
    <t>3504 N Whistler Ln</t>
  </si>
  <si>
    <t>1845 Leslie Rd</t>
  </si>
  <si>
    <t>Idlewild Creek Apartments, LP</t>
  </si>
  <si>
    <t>1 Landmark Dr</t>
  </si>
  <si>
    <t>Fred Jones</t>
  </si>
  <si>
    <t>13031 8th Ave W</t>
  </si>
  <si>
    <t>Canterbury Apartments, LLC</t>
  </si>
  <si>
    <t>13118 Meridian E</t>
  </si>
  <si>
    <t>NY</t>
  </si>
  <si>
    <t>Tualatin</t>
  </si>
  <si>
    <t>LENOX SUMMIT</t>
  </si>
  <si>
    <t>PARK TRACE</t>
  </si>
  <si>
    <t>20227 80th Ave NE #3</t>
  </si>
  <si>
    <r>
      <t xml:space="preserve">43460 32nd </t>
    </r>
    <r>
      <rPr>
        <sz val="11"/>
        <color rgb="FF000000"/>
        <rFont val="Cambria"/>
        <family val="1"/>
      </rPr>
      <t>St W</t>
    </r>
  </si>
  <si>
    <t>Shellie McHaley</t>
  </si>
  <si>
    <t>805-482-0022</t>
  </si>
  <si>
    <t>248-363-3419</t>
  </si>
  <si>
    <t>Other Space Type</t>
  </si>
  <si>
    <t>Commercial</t>
  </si>
  <si>
    <t>CANTERBURY</t>
  </si>
  <si>
    <t>IDLEWILD CREEK</t>
  </si>
  <si>
    <t>ORCHARD HILLS</t>
  </si>
  <si>
    <t>SILVER BAY</t>
  </si>
  <si>
    <t>Everett</t>
  </si>
  <si>
    <t>Cornwall</t>
  </si>
  <si>
    <t>253-250-1376</t>
  </si>
  <si>
    <t>81-5143786</t>
  </si>
  <si>
    <t>47-4368970</t>
  </si>
  <si>
    <t>81-4313540</t>
  </si>
  <si>
    <t>81-5107613</t>
  </si>
  <si>
    <t>Toni Piccolo</t>
  </si>
  <si>
    <t>Financials</t>
  </si>
  <si>
    <t>FIELDSTONE</t>
  </si>
  <si>
    <t>MOUNTAIN HIGH</t>
  </si>
  <si>
    <t>PARKSIDE</t>
  </si>
  <si>
    <t>TUALATIN MEADOWS</t>
  </si>
  <si>
    <t>WAVERLY GARDENS</t>
  </si>
  <si>
    <t>WOODCREEK</t>
  </si>
  <si>
    <t>Fairview</t>
  </si>
  <si>
    <t>503-666-1392</t>
  </si>
  <si>
    <t>503-667-7909</t>
  </si>
  <si>
    <t>503-491-8909</t>
  </si>
  <si>
    <t>503-515-1795</t>
  </si>
  <si>
    <t>503-666-8048</t>
  </si>
  <si>
    <t>530-995-3242</t>
  </si>
  <si>
    <t>503-885-9828</t>
  </si>
  <si>
    <t>503-665-5558</t>
  </si>
  <si>
    <t>971-344-5501</t>
  </si>
  <si>
    <t>503-667-4610</t>
  </si>
  <si>
    <t>971-212-0072</t>
  </si>
  <si>
    <t>253-840-5700</t>
  </si>
  <si>
    <t>425-347-0900</t>
  </si>
  <si>
    <t>845-534-2333</t>
  </si>
  <si>
    <t>509-627-1111</t>
  </si>
  <si>
    <t>425-337-9270</t>
  </si>
  <si>
    <t>833-375-4115</t>
  </si>
  <si>
    <t>833-734-6224</t>
  </si>
  <si>
    <t>866-686-2587</t>
  </si>
  <si>
    <t>503-667-5346</t>
  </si>
  <si>
    <t>503-661-4989</t>
  </si>
  <si>
    <t>503-491-1399</t>
  </si>
  <si>
    <t>503-665-7198</t>
  </si>
  <si>
    <t>509-885-9838</t>
  </si>
  <si>
    <t>503-665-8845</t>
  </si>
  <si>
    <t>503-665-1933</t>
  </si>
  <si>
    <t>253-841-0883</t>
  </si>
  <si>
    <t xml:space="preserve">845-534-2299 </t>
  </si>
  <si>
    <t>952-345-0392</t>
  </si>
  <si>
    <t>425-610-4130</t>
  </si>
  <si>
    <t>509-627-2722</t>
  </si>
  <si>
    <t>208-853-8531</t>
  </si>
  <si>
    <t>425-337-9280</t>
  </si>
  <si>
    <t>82-3448841</t>
  </si>
  <si>
    <t>81-2776948</t>
  </si>
  <si>
    <t>81-1676521</t>
  </si>
  <si>
    <t>47-1646339</t>
  </si>
  <si>
    <t>47-5255971</t>
  </si>
  <si>
    <t>47-4184073</t>
  </si>
  <si>
    <t>84-5010307</t>
  </si>
  <si>
    <t>84-3239123</t>
  </si>
  <si>
    <t>83-1880033</t>
  </si>
  <si>
    <t>Washington</t>
  </si>
  <si>
    <t>2310 Aldrich Ave S</t>
  </si>
  <si>
    <t>1117 Marquette Ave</t>
  </si>
  <si>
    <t>Hopkins</t>
  </si>
  <si>
    <t>833-774-7420</t>
  </si>
  <si>
    <t>Dakota</t>
  </si>
  <si>
    <t>2905 Harriet Ave S</t>
  </si>
  <si>
    <t>Burnsville</t>
  </si>
  <si>
    <t>866-757-4824</t>
  </si>
  <si>
    <t>866-730-5758</t>
  </si>
  <si>
    <t>866-908-7884</t>
  </si>
  <si>
    <t>833-254-5676</t>
  </si>
  <si>
    <t>844-882-3799</t>
  </si>
  <si>
    <t>83-2162836</t>
  </si>
  <si>
    <t>84-3606942</t>
  </si>
  <si>
    <t>85-2965958</t>
  </si>
  <si>
    <t>205 S 54th St #119</t>
  </si>
  <si>
    <t>DeJesus Filogonio</t>
  </si>
  <si>
    <t>Nicholas Morales</t>
  </si>
  <si>
    <t>971-701-7037</t>
  </si>
  <si>
    <t>Doug Ellis</t>
  </si>
  <si>
    <t>818-974-2586</t>
  </si>
  <si>
    <t>501 W Greenleaf St</t>
  </si>
  <si>
    <t>678-358-4341</t>
  </si>
  <si>
    <t>248-825-5249</t>
  </si>
  <si>
    <t>801-618-5750</t>
  </si>
  <si>
    <t>Shayleena Gaitan</t>
  </si>
  <si>
    <t>805-603-8240</t>
  </si>
  <si>
    <t>Chris Hill</t>
  </si>
  <si>
    <t>Julianne Greep</t>
  </si>
  <si>
    <t>Rafaelito Rodriquez</t>
  </si>
  <si>
    <t>Walter Gavin</t>
  </si>
  <si>
    <t>Trent McHaley</t>
  </si>
  <si>
    <t>Juan Gaitan</t>
  </si>
  <si>
    <t>801-745-5709</t>
  </si>
  <si>
    <t>801-647-2187</t>
  </si>
  <si>
    <t>801-875-0024</t>
  </si>
  <si>
    <t>385-519-2271</t>
  </si>
  <si>
    <t>801-671-5619</t>
  </si>
  <si>
    <t>47-4182825</t>
  </si>
  <si>
    <t>RV Park</t>
  </si>
  <si>
    <t>SFR (stick built)</t>
  </si>
  <si>
    <t>Other Space Count</t>
  </si>
  <si>
    <t>TOTAL</t>
  </si>
  <si>
    <t>Homes</t>
  </si>
  <si>
    <t># of other</t>
  </si>
  <si>
    <t>TOTALS</t>
  </si>
  <si>
    <t>Cindie Chriss</t>
  </si>
  <si>
    <t>James Nace</t>
  </si>
  <si>
    <t>Wayne Purchase</t>
  </si>
  <si>
    <t>503-856-2350</t>
  </si>
  <si>
    <t>Harold Kirk</t>
  </si>
  <si>
    <t>Robert Frost</t>
  </si>
  <si>
    <t xml:space="preserve">data restricted to a list </t>
  </si>
  <si>
    <t># Managed</t>
  </si>
  <si>
    <t>MH Spaces</t>
  </si>
  <si>
    <t>RV Park Spaces</t>
  </si>
  <si>
    <t>SRF Spaces</t>
  </si>
  <si>
    <t>Affordable</t>
  </si>
  <si>
    <t>DIVISION</t>
  </si>
  <si>
    <t>Project Based</t>
  </si>
  <si>
    <t>Tax Credit</t>
  </si>
  <si>
    <t>When "REF!" shows - copy row 2, paste to all below</t>
  </si>
  <si>
    <t>Sites</t>
  </si>
  <si>
    <t>747-264-1890</t>
  </si>
  <si>
    <t>Carlos Guzman</t>
  </si>
  <si>
    <t>Oct 1st</t>
  </si>
  <si>
    <t>Manufactured</t>
  </si>
  <si>
    <t>Home</t>
  </si>
  <si>
    <t>MF</t>
  </si>
  <si>
    <t>Portfolio</t>
  </si>
  <si>
    <t>32700 SE Leewood Ln</t>
  </si>
  <si>
    <t>971-678-5332</t>
  </si>
  <si>
    <t>Open Position</t>
  </si>
  <si>
    <r>
      <t xml:space="preserve">TO CREATE </t>
    </r>
    <r>
      <rPr>
        <b/>
        <i/>
        <sz val="11"/>
        <color theme="1"/>
        <rFont val="Cambria"/>
        <family val="1"/>
      </rPr>
      <t>PRINT BY RM</t>
    </r>
    <r>
      <rPr>
        <sz val="11"/>
        <color theme="1"/>
        <rFont val="Cambria"/>
        <family val="2"/>
      </rPr>
      <t xml:space="preserve"> LIST</t>
    </r>
  </si>
  <si>
    <t>use pull down arrow on row 3 to chose first RM</t>
  </si>
  <si>
    <t>A mostly hidden column with a grey header field indicates that is an auto calculate or concatenate field</t>
  </si>
  <si>
    <t>Before any cahanges are made, save  file as a new file - this will preserve formulas and formatting in case of errors</t>
  </si>
  <si>
    <t>use pull down arrow on new RM header row to chose next RM</t>
  </si>
  <si>
    <t>copy rows 2 and 3 (first RM header and Info Header) into new rows</t>
  </si>
  <si>
    <t xml:space="preserve">highlight rows 4 through 160 (use the row counter as you highlight to ensure you copy enough rows to capture all properties plus several more). Type "ctrl + d" </t>
  </si>
  <si>
    <t xml:space="preserve">highlight cells A4 through K4. Type "ctrl + r" </t>
  </si>
  <si>
    <r>
      <t xml:space="preserve">Refer to properly sorted </t>
    </r>
    <r>
      <rPr>
        <b/>
        <i/>
        <sz val="11"/>
        <color theme="1"/>
        <rFont val="Cambria"/>
        <family val="1"/>
      </rPr>
      <t>Data</t>
    </r>
    <r>
      <rPr>
        <sz val="11"/>
        <color theme="1"/>
        <rFont val="Cambria"/>
        <family val="2"/>
      </rPr>
      <t xml:space="preserve"> list or </t>
    </r>
    <r>
      <rPr>
        <b/>
        <i/>
        <sz val="11"/>
        <color theme="1"/>
        <rFont val="Cambria"/>
        <family val="1"/>
      </rPr>
      <t xml:space="preserve">Prop Data for Print </t>
    </r>
    <r>
      <rPr>
        <sz val="11"/>
        <color theme="1"/>
        <rFont val="Cambria"/>
        <family val="2"/>
      </rPr>
      <t>to indicate where to start and where to insert each RM header</t>
    </r>
  </si>
  <si>
    <t>Breaks &gt; Reset All Page Breaks</t>
  </si>
  <si>
    <t>From Page Layout menu</t>
  </si>
  <si>
    <t>MOUNTAIN VIEW</t>
  </si>
  <si>
    <t>900 Mountain View Ave</t>
  </si>
  <si>
    <t>Longmont</t>
  </si>
  <si>
    <t>303-772-0911</t>
  </si>
  <si>
    <t>87-1055099</t>
  </si>
  <si>
    <t>IPG Capital Mountain View MHC, LLC</t>
  </si>
  <si>
    <t>SKANDIA</t>
  </si>
  <si>
    <t>Skandia BLF, LLC</t>
  </si>
  <si>
    <t>714-846-9693</t>
  </si>
  <si>
    <t>818-477-7836</t>
  </si>
  <si>
    <t>714-893-2442</t>
  </si>
  <si>
    <t>Hector Vivas</t>
  </si>
  <si>
    <t>Jaime Aguilar</t>
  </si>
  <si>
    <t xml:space="preserve">Sergio Romano </t>
  </si>
  <si>
    <t>Renee West</t>
  </si>
  <si>
    <t xml:space="preserve">PARKVIEW ESTATES  </t>
  </si>
  <si>
    <t>VIKING ESTATES</t>
  </si>
  <si>
    <t>OAK HOLLOW</t>
  </si>
  <si>
    <t>OAK POINTE</t>
  </si>
  <si>
    <t>National City</t>
  </si>
  <si>
    <t>87-2363230</t>
  </si>
  <si>
    <t>Oak Hollow Oak Pointe, LLC</t>
  </si>
  <si>
    <t>REGIONAL MANAGERS</t>
  </si>
  <si>
    <t>Tanya Vidaurri</t>
  </si>
  <si>
    <r>
      <t xml:space="preserve">If info is updated on an orange tab, you will need to go to the </t>
    </r>
    <r>
      <rPr>
        <b/>
        <i/>
        <sz val="11"/>
        <color theme="1"/>
        <rFont val="Cambria"/>
        <family val="1"/>
      </rPr>
      <t xml:space="preserve">Data </t>
    </r>
    <r>
      <rPr>
        <sz val="11"/>
        <color theme="1"/>
        <rFont val="Cambria"/>
        <family val="1"/>
      </rPr>
      <t>and/or</t>
    </r>
    <r>
      <rPr>
        <b/>
        <i/>
        <sz val="11"/>
        <color theme="1"/>
        <rFont val="Cambria"/>
        <family val="1"/>
      </rPr>
      <t xml:space="preserve"> Print by RM </t>
    </r>
    <r>
      <rPr>
        <sz val="11"/>
        <color theme="1"/>
        <rFont val="Cambria"/>
        <family val="1"/>
      </rPr>
      <t xml:space="preserve"> tab and reselect all fields that contain that data piece</t>
    </r>
  </si>
  <si>
    <t>Note - Proper RM sort is A-Z, followed by No RM</t>
  </si>
  <si>
    <t>use pull down arrow on row 2 to chose first DOO</t>
  </si>
  <si>
    <t>delete row 6 and all below</t>
  </si>
  <si>
    <t>select cell A5 - formula will show as ='Prop Data for Print'!C5. Refer to Prop Data for Print cell is the first property name of the RM in the header above. Change cell number if necessary.</t>
  </si>
  <si>
    <t>repeat steps 6 through 9 until all RMs within DOO's portfolio are properly represented</t>
  </si>
  <si>
    <t>copy rows 2 through 4 (first DOO, RM header and Info Header) into the next three rows</t>
  </si>
  <si>
    <r>
      <t>refer to</t>
    </r>
    <r>
      <rPr>
        <b/>
        <i/>
        <sz val="11"/>
        <color theme="1"/>
        <rFont val="Cambria"/>
        <family val="1"/>
      </rPr>
      <t xml:space="preserve"> Prop Data for Print</t>
    </r>
    <r>
      <rPr>
        <sz val="11"/>
        <color theme="1"/>
        <rFont val="Cambria"/>
        <family val="2"/>
      </rPr>
      <t xml:space="preserve"> to determine last property assigned to the RM in the header above and name of next RM.</t>
    </r>
  </si>
  <si>
    <t>insert 2 rows below the last property determined in step 6</t>
  </si>
  <si>
    <t>insert 3 rows below the last property within DOO portfolio determined in step 14</t>
  </si>
  <si>
    <t>repeat steps 6 through 16 until all DOOs, RMs and properties are properly represented</t>
  </si>
  <si>
    <t>delete any rows below the last property</t>
  </si>
  <si>
    <t>view &gt; Page Break Preview</t>
  </si>
  <si>
    <t xml:space="preserve">Page Setup &gt; Page &gt;Fit to: = 1 wide, 99 tall </t>
  </si>
  <si>
    <t>Page Setup &gt; Header/Footer &gt; Custom Footer &gt; update revision date &gt; OK</t>
  </si>
  <si>
    <t>Multifamily</t>
  </si>
  <si>
    <t>IPG Management Summary</t>
  </si>
  <si>
    <t>States</t>
  </si>
  <si>
    <t>SUMMERSET</t>
  </si>
  <si>
    <t>BigValleyWoods@</t>
  </si>
  <si>
    <t>AppleAcres@</t>
  </si>
  <si>
    <t>Bonneville@</t>
  </si>
  <si>
    <t>Cottonwood@</t>
  </si>
  <si>
    <t>MonteVista@</t>
  </si>
  <si>
    <t>Palatial@</t>
  </si>
  <si>
    <t>Ridgewood@</t>
  </si>
  <si>
    <t>Winchester@</t>
  </si>
  <si>
    <t>AlpineEstates@</t>
  </si>
  <si>
    <t>Canterbury@</t>
  </si>
  <si>
    <t>GoldenValley@</t>
  </si>
  <si>
    <t>Hangar128@</t>
  </si>
  <si>
    <t>HeatherHills@</t>
  </si>
  <si>
    <t>HiddenGlen@</t>
  </si>
  <si>
    <t>Tacoma@</t>
  </si>
  <si>
    <t>Waterford@</t>
  </si>
  <si>
    <t>Richland@</t>
  </si>
  <si>
    <t>Broadmoor@</t>
  </si>
  <si>
    <t>Brookhollow@</t>
  </si>
  <si>
    <t>CountryManor@</t>
  </si>
  <si>
    <t>Crystal@</t>
  </si>
  <si>
    <t>FairOaks@</t>
  </si>
  <si>
    <t>Majestic@</t>
  </si>
  <si>
    <t>Orchard@</t>
  </si>
  <si>
    <t>Skyline@</t>
  </si>
  <si>
    <t>Sunmeadows@</t>
  </si>
  <si>
    <t>TimWa@</t>
  </si>
  <si>
    <t>AppleTree@</t>
  </si>
  <si>
    <t>Bellavista@</t>
  </si>
  <si>
    <t>Castle@</t>
  </si>
  <si>
    <t>CountryEstatesCO@</t>
  </si>
  <si>
    <t>Lafayette@</t>
  </si>
  <si>
    <t>MountainView@</t>
  </si>
  <si>
    <t>Terrace@</t>
  </si>
  <si>
    <t>Glenbrier@</t>
  </si>
  <si>
    <t>Granger@</t>
  </si>
  <si>
    <t>Rustic@</t>
  </si>
  <si>
    <t>SilverBay@</t>
  </si>
  <si>
    <t>Auburn@</t>
  </si>
  <si>
    <t>Camelot@</t>
  </si>
  <si>
    <t>CountryClub@</t>
  </si>
  <si>
    <t>Duvall@</t>
  </si>
  <si>
    <t>LittleMountain@</t>
  </si>
  <si>
    <t>Portage@</t>
  </si>
  <si>
    <t>RioVerde@</t>
  </si>
  <si>
    <t>Skylark@</t>
  </si>
  <si>
    <t>ValleyView@</t>
  </si>
  <si>
    <t>WhiteRiver@</t>
  </si>
  <si>
    <t>Aldrich@</t>
  </si>
  <si>
    <t>CambridgeTowers@</t>
  </si>
  <si>
    <t>CentralPark@</t>
  </si>
  <si>
    <t>CreekPoint@</t>
  </si>
  <si>
    <t>Lyndy@</t>
  </si>
  <si>
    <t>Fairway@</t>
  </si>
  <si>
    <t>MillVilla@</t>
  </si>
  <si>
    <t>Summercrest_mgr@</t>
  </si>
  <si>
    <t>Sundance@</t>
  </si>
  <si>
    <t>Sunset@</t>
  </si>
  <si>
    <t>LenoxSummit@</t>
  </si>
  <si>
    <t>ParkTrace@</t>
  </si>
  <si>
    <t>OaklandPark@</t>
  </si>
  <si>
    <t>Whispering@</t>
  </si>
  <si>
    <t>AntelopeValley@</t>
  </si>
  <si>
    <t>Channelisland@</t>
  </si>
  <si>
    <t>Laurel@</t>
  </si>
  <si>
    <t>PiercePark@</t>
  </si>
  <si>
    <t>Kapuna@</t>
  </si>
  <si>
    <t>Parkway@</t>
  </si>
  <si>
    <t>Blaisdell@</t>
  </si>
  <si>
    <t>Greenway@</t>
  </si>
  <si>
    <t>Maven@</t>
  </si>
  <si>
    <t>Parkview@</t>
  </si>
  <si>
    <t>Idlewild@</t>
  </si>
  <si>
    <t>Camarillo@</t>
  </si>
  <si>
    <t>GardenTerrace@</t>
  </si>
  <si>
    <t>KingArthur@</t>
  </si>
  <si>
    <t>Lamplighter@</t>
  </si>
  <si>
    <t>Prado@</t>
  </si>
  <si>
    <t>RanchoHuntington@</t>
  </si>
  <si>
    <t>Royal@</t>
  </si>
  <si>
    <t>Skandia@</t>
  </si>
  <si>
    <t>Summerset@</t>
  </si>
  <si>
    <t>TheCrest@</t>
  </si>
  <si>
    <t>VillaValley@</t>
  </si>
  <si>
    <t>Meadow@</t>
  </si>
  <si>
    <t>Fieldstone@</t>
  </si>
  <si>
    <t>MountainHigh@</t>
  </si>
  <si>
    <t>Parkside@</t>
  </si>
  <si>
    <t>RemingtonArms@</t>
  </si>
  <si>
    <t>ThePines@</t>
  </si>
  <si>
    <t>Townfair@</t>
  </si>
  <si>
    <t>Tualatin@</t>
  </si>
  <si>
    <t>Waverly@</t>
  </si>
  <si>
    <t>Woodcreek@</t>
  </si>
  <si>
    <t>Arrowhead@</t>
  </si>
  <si>
    <t>Briarwood@</t>
  </si>
  <si>
    <t>Columbus@</t>
  </si>
  <si>
    <t>Copper@</t>
  </si>
  <si>
    <t>McNary@</t>
  </si>
  <si>
    <t>Shady@</t>
  </si>
  <si>
    <t>Wildwood@</t>
  </si>
  <si>
    <t>Windstone@</t>
  </si>
  <si>
    <t>ButteCrest@</t>
  </si>
  <si>
    <t>Rogue@</t>
  </si>
  <si>
    <t>TableRock@</t>
  </si>
  <si>
    <t>AspenMeadows@</t>
  </si>
  <si>
    <t>Clairmont@</t>
  </si>
  <si>
    <t>Concord@</t>
  </si>
  <si>
    <t>HeidiManor@</t>
  </si>
  <si>
    <t>HoganMeadows@</t>
  </si>
  <si>
    <t>MillCreek@</t>
  </si>
  <si>
    <t>Monmouth@</t>
  </si>
  <si>
    <t>Village@</t>
  </si>
  <si>
    <t>Windemere@</t>
  </si>
  <si>
    <t>Woodburn@</t>
  </si>
  <si>
    <t>Chalet@</t>
  </si>
  <si>
    <t>Churchill@</t>
  </si>
  <si>
    <t>Country@</t>
  </si>
  <si>
    <t>GoldenOaks@</t>
  </si>
  <si>
    <t>Granada@</t>
  </si>
  <si>
    <t>MontaLoma@</t>
  </si>
  <si>
    <t>River@</t>
  </si>
  <si>
    <t>Columbia@</t>
  </si>
  <si>
    <t>CAMARILLO ESTATES</t>
  </si>
  <si>
    <t>CAMELOT ESTATES</t>
  </si>
  <si>
    <t>541-373-0890</t>
  </si>
  <si>
    <t>84-1869590</t>
  </si>
  <si>
    <t>2000 Robins Lane S.E. #48</t>
  </si>
  <si>
    <t>Misty Rawlins</t>
  </si>
  <si>
    <t>970-381-3370</t>
  </si>
  <si>
    <t>503-585-7111</t>
  </si>
  <si>
    <t>STARLITE VILLAGE</t>
  </si>
  <si>
    <t>2060 Newport Blvd #4</t>
  </si>
  <si>
    <t>Costa Mesa</t>
  </si>
  <si>
    <t>949-548-1312</t>
  </si>
  <si>
    <t>88-0816409</t>
  </si>
  <si>
    <t>Starlite MHC LP</t>
  </si>
  <si>
    <t>Esmeralda Caldera</t>
  </si>
  <si>
    <t>Armando Diaz</t>
  </si>
  <si>
    <t>Scott Succo</t>
  </si>
  <si>
    <t>Oakridge@</t>
  </si>
  <si>
    <t>2021 Mahan Ave</t>
  </si>
  <si>
    <t>Terri Foley</t>
  </si>
  <si>
    <t>George Sisk</t>
  </si>
  <si>
    <t>435-232-8825</t>
  </si>
  <si>
    <t>Alex Knoll</t>
  </si>
  <si>
    <t>612-751-7387</t>
  </si>
  <si>
    <t>Adam Ryan</t>
  </si>
  <si>
    <t>763-406-0729</t>
  </si>
  <si>
    <t>Joseph Mahoney</t>
  </si>
  <si>
    <t>GREEN ACRES ESTATES</t>
  </si>
  <si>
    <t xml:space="preserve">360 West 400 North </t>
  </si>
  <si>
    <t>Springville</t>
  </si>
  <si>
    <t>WillowPines@</t>
  </si>
  <si>
    <t>385-505-4797</t>
  </si>
  <si>
    <t>IPG Capital Green Acres MHC, LLC</t>
  </si>
  <si>
    <t>88-2598238</t>
  </si>
  <si>
    <t>Utah</t>
  </si>
  <si>
    <t>Rafael Lazcano</t>
  </si>
  <si>
    <t>Ronald Rasmussen</t>
  </si>
  <si>
    <t>Darren Rogers</t>
  </si>
  <si>
    <t>509-833-6917</t>
  </si>
  <si>
    <t>Ronald Muniz</t>
  </si>
  <si>
    <t>Gina Ball</t>
  </si>
  <si>
    <t>Beth Lints</t>
  </si>
  <si>
    <t>Natalie Olson</t>
  </si>
  <si>
    <t>Kody Burggraf</t>
  </si>
  <si>
    <t>Ceairra Cardriche</t>
  </si>
  <si>
    <t>801-973-8987</t>
  </si>
  <si>
    <t>360-784-0470</t>
  </si>
  <si>
    <t xml:space="preserve">Melissa Woodworth </t>
  </si>
  <si>
    <t>Shay Barnswel</t>
  </si>
  <si>
    <t>83-3080110</t>
  </si>
  <si>
    <t>Parkview Apartment Associates, LP</t>
  </si>
  <si>
    <t>2200 37th St #116</t>
  </si>
  <si>
    <t>Christian Hernandez-Rubio</t>
  </si>
  <si>
    <t>Erik Nelson</t>
  </si>
  <si>
    <t>Derek Schaller</t>
  </si>
  <si>
    <t>949-676‐1878</t>
  </si>
  <si>
    <t>Columbia Terrace MHC, LLC</t>
  </si>
  <si>
    <t>Tim-Wa MHC, LLC</t>
  </si>
  <si>
    <t>Little Mountain Estates MHC, LLC</t>
  </si>
  <si>
    <t>Orchard Hills Apartments, LLC</t>
  </si>
  <si>
    <t>87-3142675</t>
  </si>
  <si>
    <t>Skyline Vineyard MHC, LLC</t>
  </si>
  <si>
    <t>Sun Meadows MHC, LLC</t>
  </si>
  <si>
    <t>Duvall Highlands MHC, LLC</t>
  </si>
  <si>
    <t>Waterford Apartments, LLC</t>
  </si>
  <si>
    <t>Garden Terrace MHC, LP</t>
  </si>
  <si>
    <t>Mill Villa MHC, LP</t>
  </si>
  <si>
    <t xml:space="preserve">Royal Gardens MHC, LP </t>
  </si>
  <si>
    <t>Tualatin Meadows Apartments, LLC</t>
  </si>
  <si>
    <t>Shady Acres MHC, LLC</t>
  </si>
  <si>
    <t>Mill Creek MHC LLC</t>
  </si>
  <si>
    <t>Granada Santiago MHC, LLC</t>
  </si>
  <si>
    <t>Meadow View Estates LLC</t>
  </si>
  <si>
    <t>81-2890473</t>
  </si>
  <si>
    <t>Jairo Castaneda</t>
  </si>
  <si>
    <t>Blane Dahme</t>
  </si>
  <si>
    <t>Lowell Fittro</t>
  </si>
  <si>
    <t>Wesley Holtz</t>
  </si>
  <si>
    <t>Sylvia Aldridge</t>
  </si>
  <si>
    <t>Jeanne Pena</t>
  </si>
  <si>
    <t>ParkViewEstates@</t>
  </si>
  <si>
    <t>Erin Neals</t>
  </si>
  <si>
    <t xml:space="preserve">Kody Burggraf </t>
  </si>
  <si>
    <t xml:space="preserve">Matt Goodman  </t>
  </si>
  <si>
    <t>612-859-7437</t>
  </si>
  <si>
    <t>1350 W 300 N #51A</t>
  </si>
  <si>
    <t>Marelynn Estrada</t>
  </si>
  <si>
    <t xml:space="preserve">Patrick Thompson </t>
  </si>
  <si>
    <t>Carrie Holloway</t>
  </si>
  <si>
    <t>612-369-1057</t>
  </si>
  <si>
    <t>Arnulfo Rubio</t>
  </si>
  <si>
    <t>Brent Fabian</t>
  </si>
  <si>
    <t>949-676-1880</t>
  </si>
  <si>
    <t>Nicholas Gardner</t>
  </si>
  <si>
    <t>949-486-7121</t>
  </si>
  <si>
    <t>Chris Bowden</t>
  </si>
  <si>
    <t>949-486-7153</t>
  </si>
  <si>
    <t>Project Manager</t>
  </si>
  <si>
    <t>Project Mgr</t>
  </si>
  <si>
    <t>PM Cell</t>
  </si>
  <si>
    <t>CambridgePark@</t>
  </si>
  <si>
    <t>AspenRiverpark@</t>
  </si>
  <si>
    <t>VP</t>
  </si>
  <si>
    <t>949-535-3003</t>
  </si>
  <si>
    <t xml:space="preserve">Miguel Flores </t>
  </si>
  <si>
    <t>Corey Burton</t>
  </si>
  <si>
    <t>Terry Mudroch</t>
  </si>
  <si>
    <t>Brandon Sorochinsky</t>
  </si>
  <si>
    <t>Alpinevista@</t>
  </si>
  <si>
    <t>Shannon Lehigh</t>
  </si>
  <si>
    <t>Donna Ellis</t>
  </si>
  <si>
    <t>Jessica Mitchell</t>
  </si>
  <si>
    <t>971-265-0660</t>
  </si>
  <si>
    <t xml:space="preserve">Jimena Vallecillo </t>
  </si>
  <si>
    <t>Jeannette Lockwood</t>
  </si>
  <si>
    <t>Kenny Hoffman</t>
  </si>
  <si>
    <t>Mark Prunier</t>
  </si>
  <si>
    <t>Rose Sanderson</t>
  </si>
  <si>
    <t>949-486-7146</t>
  </si>
  <si>
    <t>Cheryl Evenson</t>
  </si>
  <si>
    <r>
      <t>949-486-7148</t>
    </r>
    <r>
      <rPr>
        <sz val="8"/>
        <color theme="1"/>
        <rFont val="Arial"/>
        <family val="2"/>
      </rPr>
      <t xml:space="preserve">  </t>
    </r>
  </si>
  <si>
    <t>Julie Rodriguez</t>
  </si>
  <si>
    <t xml:space="preserve">949-486-7141 </t>
  </si>
  <si>
    <t>Ashley Purdue</t>
  </si>
  <si>
    <t>Lucy Yelistratova</t>
  </si>
  <si>
    <t>Jessica Hensley</t>
  </si>
  <si>
    <t>Zachary Hodson</t>
  </si>
  <si>
    <t>Simon Muirragui</t>
  </si>
  <si>
    <t>5033 Country Road 335 Trlr 48</t>
  </si>
  <si>
    <t>833-433-0471</t>
  </si>
  <si>
    <t>Columbus Greens MHC, LLC</t>
  </si>
  <si>
    <t>Julie Dunkin</t>
  </si>
  <si>
    <t>Cedar Hursh</t>
  </si>
  <si>
    <t>612-558-2212</t>
  </si>
  <si>
    <t>Hangar 128 Apartments, LLC</t>
  </si>
  <si>
    <t>Jennifer Peters</t>
  </si>
  <si>
    <t>HANGAR 128</t>
  </si>
  <si>
    <t>Holly Bell</t>
  </si>
  <si>
    <t>Michael Thomas</t>
  </si>
  <si>
    <t>COUNTRY MANOR</t>
  </si>
  <si>
    <t>Amanda Yang</t>
  </si>
  <si>
    <t xml:space="preserve">SUNNYSIDE </t>
  </si>
  <si>
    <t>4940 Sunnyside Rd SE</t>
  </si>
  <si>
    <t>Mike Hugg</t>
  </si>
  <si>
    <t>503-364-4538</t>
  </si>
  <si>
    <t>99-3181453</t>
  </si>
  <si>
    <t>Sunnyside MHC LLC</t>
  </si>
  <si>
    <t xml:space="preserve">FAIR OAKS ESTATES   </t>
  </si>
  <si>
    <t>949-486-7122</t>
  </si>
  <si>
    <t>Deanna Cann</t>
  </si>
  <si>
    <t>Teresa Nichols</t>
  </si>
  <si>
    <t>Bella Walton</t>
  </si>
  <si>
    <t>949-486-7173</t>
  </si>
  <si>
    <t>Angel Jimenez</t>
  </si>
  <si>
    <t>VP Summary</t>
  </si>
  <si>
    <t>MONTE VISTA</t>
  </si>
  <si>
    <t>Payables</t>
  </si>
  <si>
    <t>VP / RVP / Etc.</t>
  </si>
  <si>
    <t>TITLE</t>
  </si>
  <si>
    <t>Andrew Fritz</t>
  </si>
  <si>
    <t>949-266-9499</t>
  </si>
  <si>
    <t>PRESIDENT/VP/RVP/Etc.</t>
  </si>
  <si>
    <t>Feleighsha Griffin</t>
  </si>
  <si>
    <t>ASPEN RIVER PARK</t>
  </si>
  <si>
    <t>Tina Johnson</t>
  </si>
  <si>
    <t>Elderly/62+/Disabled</t>
  </si>
  <si>
    <t>Shabnam Hakim</t>
  </si>
  <si>
    <t>Vivenne Henry</t>
  </si>
  <si>
    <t>Jose Cruz</t>
  </si>
  <si>
    <t>Brandon Wiechec</t>
  </si>
  <si>
    <t>Alysa Hart</t>
  </si>
  <si>
    <t xml:space="preserve">Ashley Gonzalez </t>
  </si>
  <si>
    <t>11700 E So. Boulder Rd #300</t>
  </si>
  <si>
    <t>ELEVATE (previously Bolero)</t>
  </si>
  <si>
    <t>Marion Clark</t>
  </si>
  <si>
    <t>WINDEMERE MEADOWS</t>
  </si>
  <si>
    <t>Courtney Shidler</t>
  </si>
  <si>
    <t>OAK RIDGE ESTATES</t>
  </si>
  <si>
    <t>Melissa Dallimore</t>
  </si>
  <si>
    <t>7300 32nd Ave NE, #10</t>
  </si>
  <si>
    <t>Sara Forsythe</t>
  </si>
  <si>
    <t>Micah Denby</t>
  </si>
  <si>
    <t>Ana Tapia</t>
  </si>
  <si>
    <t>James Boardman</t>
  </si>
  <si>
    <t>Aly Pham</t>
  </si>
  <si>
    <t>Complaince</t>
  </si>
  <si>
    <t>George Grant</t>
  </si>
  <si>
    <t>Deborah Kemp</t>
  </si>
  <si>
    <t>Elizabeth Birrueta</t>
  </si>
  <si>
    <t>CAMBRIDGE COURT</t>
  </si>
  <si>
    <t xml:space="preserve">Eddie Puertos </t>
  </si>
  <si>
    <t>Nicholas Kiepke</t>
  </si>
  <si>
    <t>Andrew Dornon</t>
  </si>
  <si>
    <t>Jesus Lopez</t>
  </si>
  <si>
    <t>Juan Ramirez</t>
  </si>
  <si>
    <t>AFFORDABLE</t>
  </si>
  <si>
    <t>Units by Type</t>
  </si>
  <si>
    <t>PM cell</t>
  </si>
  <si>
    <t>949-486-7135</t>
  </si>
  <si>
    <t>Melany Pary</t>
  </si>
  <si>
    <t>Sharon Avellana</t>
  </si>
  <si>
    <t>Shaun Broadnax</t>
  </si>
  <si>
    <t xml:space="preserve">Total Affordable Units </t>
  </si>
  <si>
    <t>Megan Schellhorn</t>
  </si>
  <si>
    <t>DJ Nigatu</t>
  </si>
  <si>
    <t>Henry Hendrickson (Mgr)</t>
  </si>
  <si>
    <t>Paul Arreola</t>
  </si>
  <si>
    <t>Steve Rockwell</t>
  </si>
  <si>
    <t>Jameel Eason</t>
  </si>
  <si>
    <t>Deshawn Stephens</t>
  </si>
  <si>
    <t>David Shook</t>
  </si>
  <si>
    <t>Conan Palimo'o -Kahue</t>
  </si>
  <si>
    <t>Francisco Palomar</t>
  </si>
  <si>
    <t>Daniel Alcala</t>
  </si>
  <si>
    <t>Jose Zapata</t>
  </si>
  <si>
    <t>Nicolas Robinson</t>
  </si>
  <si>
    <t>Joe Riola</t>
  </si>
  <si>
    <t>Steven Vincent</t>
  </si>
  <si>
    <t>Gilbert Campos</t>
  </si>
  <si>
    <t>Michael De Olus</t>
  </si>
  <si>
    <t>David O’Brien</t>
  </si>
  <si>
    <t>949-486-7138</t>
  </si>
  <si>
    <t>Brei Cervantes</t>
  </si>
  <si>
    <t>651-398-8823</t>
  </si>
  <si>
    <t xml:space="preserve">, </t>
  </si>
  <si>
    <t>949-486-7162</t>
  </si>
  <si>
    <t>Rashelle Wedgwood</t>
  </si>
  <si>
    <t>GreenAcres@</t>
  </si>
  <si>
    <t>WoodHaven@</t>
  </si>
  <si>
    <t>StarliteVillage@</t>
  </si>
  <si>
    <t>Knollwood_East@</t>
  </si>
  <si>
    <t>Knollwood_West@</t>
  </si>
  <si>
    <t>Sunnyside@</t>
  </si>
  <si>
    <t>Oakhollow@</t>
  </si>
  <si>
    <t>Oakpointe@</t>
  </si>
  <si>
    <t>Glenbrier_tech1@</t>
  </si>
  <si>
    <t>SilverBay_tech1@</t>
  </si>
  <si>
    <t>Summercrest_maint@</t>
  </si>
  <si>
    <t>LenoxSummit_maint@</t>
  </si>
  <si>
    <t>ParkTrace_maint@</t>
  </si>
  <si>
    <t>Kapuna_maint@</t>
  </si>
  <si>
    <t>OPTmaintenance@</t>
  </si>
  <si>
    <t>Whispering_maint@</t>
  </si>
  <si>
    <t>Blaisdell_maint@</t>
  </si>
  <si>
    <t>Parkview_maint@</t>
  </si>
  <si>
    <t>Aspen_maint@</t>
  </si>
  <si>
    <t>Skylark_tech1@</t>
  </si>
  <si>
    <t>Skylark_tech2@</t>
  </si>
  <si>
    <t>AntelopeValley_maint@</t>
  </si>
  <si>
    <t>ChannelIsland_maint@</t>
  </si>
  <si>
    <t>PiercePark_maint@</t>
  </si>
  <si>
    <t>Parkway_maint@</t>
  </si>
  <si>
    <t>Tualatin_maint@</t>
  </si>
  <si>
    <t>CambridgeTowers_maint@</t>
  </si>
  <si>
    <t>CentralPark_maint@</t>
  </si>
  <si>
    <t>CreekPoint_tech1@</t>
  </si>
  <si>
    <t>Greenway_tech1@</t>
  </si>
  <si>
    <t>Knollwood_maint@</t>
  </si>
  <si>
    <t>Elevate_maint@</t>
  </si>
  <si>
    <t>Lyndy_maint@</t>
  </si>
  <si>
    <t>Idlewild_maint@</t>
  </si>
  <si>
    <t>Canterbury_maint@</t>
  </si>
  <si>
    <t>Hangar_maint@</t>
  </si>
  <si>
    <t>Orchard_maint@</t>
  </si>
  <si>
    <t>Waterford_maint@</t>
  </si>
  <si>
    <t>Fieldstone_maint@</t>
  </si>
  <si>
    <t>MountainHigh_maint@</t>
  </si>
  <si>
    <t>Parkside_maint@</t>
  </si>
  <si>
    <t>Townfair_maint@</t>
  </si>
  <si>
    <t>Waverly_maint@</t>
  </si>
  <si>
    <t>Woodcreek_maint@</t>
  </si>
  <si>
    <t>Roguemaint@</t>
  </si>
  <si>
    <t>AppleTree_maint@</t>
  </si>
  <si>
    <t>BigValleyWoods_maint@</t>
  </si>
  <si>
    <t>CGoss@ipgliving.com</t>
  </si>
  <si>
    <t>DSchingen@ipgliving.com</t>
  </si>
  <si>
    <t>EAlvarez@ipgliving.com</t>
  </si>
  <si>
    <t>JLockwood@ipgliving.com</t>
  </si>
  <si>
    <t>JPeters@ipgliving.com</t>
  </si>
  <si>
    <t>JHensley@ipgliving.com</t>
  </si>
  <si>
    <t>MFink@ipgliving.com</t>
  </si>
  <si>
    <t>MMiramonte@ipgliving.com</t>
  </si>
  <si>
    <t>SSucco@ipgliving.com</t>
  </si>
  <si>
    <t>TPiccolo@ipgliving.com</t>
  </si>
  <si>
    <t>VAvila@ipgliving.com</t>
  </si>
  <si>
    <t>JRodriguez@ipgliving.com</t>
  </si>
  <si>
    <t>TVidaurri@ipgliving.com</t>
  </si>
  <si>
    <t>LRivera@ipgliving.com</t>
  </si>
  <si>
    <t>RWedgwood@ipgliving.com</t>
  </si>
  <si>
    <t>AFritz@ipgliving.com</t>
  </si>
  <si>
    <t>Greenway Apartments, LLC, as successor in interest to Eat Street Portfolio, LLC dba Greenway Apartments</t>
  </si>
  <si>
    <t>509-429-4819</t>
  </si>
  <si>
    <t>Maven_maint@</t>
  </si>
  <si>
    <t>Maintenance Super/Lead</t>
  </si>
  <si>
    <t>5/16/20218</t>
  </si>
  <si>
    <t>Tiffanie Hargitt</t>
  </si>
  <si>
    <r>
      <t xml:space="preserve">Orange tabs indicate "lists" fields in the </t>
    </r>
    <r>
      <rPr>
        <b/>
        <i/>
        <sz val="11"/>
        <color theme="1"/>
        <rFont val="Cambria"/>
        <family val="1"/>
      </rPr>
      <t xml:space="preserve">Data </t>
    </r>
    <r>
      <rPr>
        <sz val="11"/>
        <color theme="1"/>
        <rFont val="Cambria"/>
        <family val="2"/>
      </rPr>
      <t>tab pulls from - those fields are also highlighted orange</t>
    </r>
  </si>
  <si>
    <t>President</t>
  </si>
  <si>
    <t>Vice President of Property Management</t>
  </si>
  <si>
    <t>Vice President of Affordability &amp; Compliance</t>
  </si>
  <si>
    <t>Regional Vice President</t>
  </si>
  <si>
    <t>General Counsel &amp; Regional Supervisor</t>
  </si>
  <si>
    <t>Doors</t>
  </si>
  <si>
    <t>Other</t>
  </si>
  <si>
    <t>970-652-5117</t>
  </si>
  <si>
    <t>970-430-7251</t>
  </si>
  <si>
    <t>Tony Robertson</t>
  </si>
  <si>
    <t>720-340-0878</t>
  </si>
  <si>
    <t>PROPERTY</t>
  </si>
  <si>
    <t>Abel Ramirez</t>
  </si>
  <si>
    <t>Total Affordable Sites</t>
  </si>
  <si>
    <t>Project Manager Summary</t>
  </si>
  <si>
    <t>Regional Manager Summary</t>
  </si>
  <si>
    <t>87-16171297</t>
  </si>
  <si>
    <t>84-21082357</t>
  </si>
  <si>
    <t>Laurel Canyon MHC, LLC</t>
  </si>
  <si>
    <t>Hopkins Apartments, LLC DBA Cambridge Towers</t>
  </si>
  <si>
    <t>Hopkins Apartments, LLC DBA Creek Point</t>
  </si>
  <si>
    <t>Hopkins Apartments, LLC DBA Knollwood Towers East</t>
  </si>
  <si>
    <t>Hopkins Apartments, LLC DBA Knollwood Towers West</t>
  </si>
  <si>
    <t>Shady Acres MHC, LLC DBA Salem</t>
  </si>
  <si>
    <t>The Pines MCH, LLC</t>
  </si>
  <si>
    <t>The Crest MHC, LP</t>
  </si>
  <si>
    <t>Grounds: James Jones</t>
  </si>
  <si>
    <t>Mia Elteto</t>
  </si>
  <si>
    <t>Jason Shivers</t>
  </si>
  <si>
    <t>Jessica Estrada</t>
  </si>
  <si>
    <t>Chuck Garcia</t>
  </si>
  <si>
    <t>Nicolas Cordova</t>
  </si>
  <si>
    <t xml:space="preserve">Manager                               </t>
  </si>
  <si>
    <t>Natasha Rambo (Asst Mgr)</t>
  </si>
  <si>
    <t>Property Notes</t>
  </si>
  <si>
    <t>BLF Utilities</t>
  </si>
  <si>
    <t>Rachael Koschak (Asst Mgr)</t>
  </si>
  <si>
    <t>4595 S Monte Vista Dr</t>
  </si>
  <si>
    <t>mail: Willow Pines</t>
  </si>
  <si>
    <t>mail: PO Box 571468 Murray, UT 84157</t>
  </si>
  <si>
    <t>mail: Cambridge Court</t>
  </si>
  <si>
    <t>FedEx: Glenbrier</t>
  </si>
  <si>
    <t>mail: Skylark Village Estates I</t>
  </si>
  <si>
    <t>FedEx: 2912 35th Ave Ct E #33</t>
  </si>
  <si>
    <t>mail: Lyndy Apartments</t>
  </si>
  <si>
    <t>mail: Crystal Pointe</t>
  </si>
  <si>
    <t>mail: Butte Crest</t>
  </si>
  <si>
    <t>mail: Terrace Park</t>
  </si>
  <si>
    <t>mail: Santiago</t>
  </si>
  <si>
    <t>mail: Hogan Meadows</t>
  </si>
  <si>
    <t>mail: Windstone</t>
  </si>
  <si>
    <r>
      <t xml:space="preserve">Sister Property                                    </t>
    </r>
    <r>
      <rPr>
        <sz val="11"/>
        <color theme="1"/>
        <rFont val="Cambria"/>
        <family val="1"/>
      </rPr>
      <t>does not reflect on report</t>
    </r>
  </si>
  <si>
    <t>Lyndy Apartments</t>
  </si>
  <si>
    <t>Willow Pines</t>
  </si>
  <si>
    <t>Hogan Meadows</t>
  </si>
  <si>
    <t>Palatial Living</t>
  </si>
  <si>
    <t>Windstone Village</t>
  </si>
  <si>
    <t>Table Rock</t>
  </si>
  <si>
    <t>Wood Haven</t>
  </si>
  <si>
    <t>Viking Estates</t>
  </si>
  <si>
    <t>Granger</t>
  </si>
  <si>
    <t>Glenbrier</t>
  </si>
  <si>
    <t>Granada</t>
  </si>
  <si>
    <t>Green Acres</t>
  </si>
  <si>
    <t>Santiago</t>
  </si>
  <si>
    <t>Winchester</t>
  </si>
  <si>
    <t>Aldrich Avenue</t>
  </si>
  <si>
    <t>Oak Pointe</t>
  </si>
  <si>
    <t>Oak Hollow</t>
  </si>
  <si>
    <t>Cinnamon Ridge</t>
  </si>
  <si>
    <t>Shady Acres</t>
  </si>
  <si>
    <t>Butte Crest</t>
  </si>
  <si>
    <t>Bella Vista</t>
  </si>
  <si>
    <t>Crystal Pointe</t>
  </si>
  <si>
    <t>Apple Acres</t>
  </si>
  <si>
    <t>Briarwood Estates</t>
  </si>
  <si>
    <t>Cambridge Court</t>
  </si>
  <si>
    <t>Hopkins Apartments, LLC DBA Central Park Manor</t>
  </si>
  <si>
    <t>Bolero Flats Apartments, LLC DBA Elevate Apartment Homes</t>
  </si>
  <si>
    <t>13531 Clairmont Way #190</t>
  </si>
  <si>
    <t>Auburn_maint@</t>
  </si>
  <si>
    <t>BellaVista_gk1@</t>
  </si>
  <si>
    <t>Bonneville_tech1@</t>
  </si>
  <si>
    <t>Brookhollow_maint@</t>
  </si>
  <si>
    <t>ButteCrest_tech1@</t>
  </si>
  <si>
    <t>Camarillo_tech1@</t>
  </si>
  <si>
    <t>CambridgePark_tech1@</t>
  </si>
  <si>
    <t>CastlePark_tech1@</t>
  </si>
  <si>
    <t>Chalet_tech1@</t>
  </si>
  <si>
    <t>CinnamonRidge_tech1@</t>
  </si>
  <si>
    <t>Clairmont_tech1@</t>
  </si>
  <si>
    <t>Columbia_tech1@</t>
  </si>
  <si>
    <t>Columbus_tech1@</t>
  </si>
  <si>
    <t>Mark Richesin</t>
  </si>
  <si>
    <t>formatting</t>
  </si>
  <si>
    <t>OFFICE CONTACT</t>
  </si>
  <si>
    <t>Yolanda Beebe</t>
  </si>
  <si>
    <t>Crystal Matthews</t>
  </si>
  <si>
    <t>Dan Buck</t>
  </si>
  <si>
    <t>Selina Graydon</t>
  </si>
  <si>
    <t>Randall Stitt</t>
  </si>
  <si>
    <t>Jennifer Sandoval</t>
  </si>
  <si>
    <t>Gayla Williams</t>
  </si>
  <si>
    <t>Alexander Morales Morales</t>
  </si>
  <si>
    <t>1150 Ventura Blvd</t>
  </si>
  <si>
    <t>705 S Redwood Rd</t>
  </si>
  <si>
    <t>55 W Washington Ave</t>
  </si>
  <si>
    <t>2500 Allen St</t>
  </si>
  <si>
    <t>1965 Westside Hwy, #100</t>
  </si>
  <si>
    <t>602 29th St Se</t>
  </si>
  <si>
    <t>23708 Locust Way</t>
  </si>
  <si>
    <t>28000 NE 142nd Pl</t>
  </si>
  <si>
    <t>6505 241st Ave E</t>
  </si>
  <si>
    <t>900 29th St SE</t>
  </si>
  <si>
    <t>3116 36th Ave E</t>
  </si>
  <si>
    <t>4248 A St SE</t>
  </si>
  <si>
    <t>5932 E Los Angeles Ave</t>
  </si>
  <si>
    <t>5011 Hillsdale Blvd</t>
  </si>
  <si>
    <t>7887 Lampson Ave</t>
  </si>
  <si>
    <t>18717 Mill Villa Rd</t>
  </si>
  <si>
    <t>14081 Magnolia St</t>
  </si>
  <si>
    <t>16444 Bolsa Chica St</t>
  </si>
  <si>
    <t>2250 N Broadway</t>
  </si>
  <si>
    <t>151 Edwards Rd</t>
  </si>
  <si>
    <t>5335 Main Street</t>
  </si>
  <si>
    <t>5422 Portland Rd NE</t>
  </si>
  <si>
    <t>1999 Jansen Way</t>
  </si>
  <si>
    <t>4201 Topanga Cyn. Blvd</t>
  </si>
  <si>
    <t>Ashton Lenox Summit Apartment Associates, LP</t>
  </si>
  <si>
    <t>315 W Evans Creek Rd</t>
  </si>
  <si>
    <t>Toni Gobroski</t>
  </si>
  <si>
    <t>253-761-6423</t>
  </si>
  <si>
    <t>Saleem Collins</t>
  </si>
  <si>
    <t>612-800-2482</t>
  </si>
  <si>
    <t>Analiz Hart</t>
  </si>
  <si>
    <t>Christine Perez</t>
  </si>
  <si>
    <t>Adrianna Hickson</t>
  </si>
  <si>
    <t>Kyle Ellis</t>
  </si>
  <si>
    <t>Alyson@</t>
  </si>
  <si>
    <t>509-940-9050</t>
  </si>
  <si>
    <t>Calvin Honneywell</t>
  </si>
  <si>
    <t>Nick Vos</t>
  </si>
  <si>
    <t>Brody Alspach</t>
  </si>
  <si>
    <t>Hugo Perez</t>
  </si>
  <si>
    <t>Aspen Meadows</t>
  </si>
  <si>
    <t>Terrace Park</t>
  </si>
  <si>
    <t>Knollwood West (MS only)</t>
  </si>
  <si>
    <t>Knollwood East (MS only)</t>
  </si>
  <si>
    <t>Skylark I (PM only)</t>
  </si>
  <si>
    <t>Skylark II (PM only)</t>
  </si>
  <si>
    <t>Sister Property</t>
  </si>
  <si>
    <t>JVanNoy@ipgliving.com</t>
  </si>
  <si>
    <t>949-676-1881</t>
  </si>
  <si>
    <t>Heather Majors</t>
  </si>
  <si>
    <t>Windmere (PM only)</t>
  </si>
  <si>
    <t>Mill Creek Estates (PM only)</t>
  </si>
  <si>
    <t>Laura Van Noy</t>
  </si>
  <si>
    <t>Patrick Autinson</t>
  </si>
  <si>
    <t>Elevate@</t>
  </si>
  <si>
    <t>WoodlandPark@</t>
  </si>
  <si>
    <t>FedEx: space #116</t>
  </si>
  <si>
    <t>Todd Brennan</t>
  </si>
  <si>
    <t>Jake Schuler</t>
  </si>
  <si>
    <t>Sarah Chastain</t>
  </si>
  <si>
    <t>Jessica Ray</t>
  </si>
  <si>
    <t>1415 S Bertelsen Rd #20</t>
  </si>
  <si>
    <t>Monica Mora</t>
  </si>
  <si>
    <t>Karen Fernandez</t>
  </si>
  <si>
    <t>mail &amp; email: Palatial Living</t>
  </si>
  <si>
    <t>Brittney Pascua</t>
  </si>
  <si>
    <t>Trinity Padilla</t>
  </si>
  <si>
    <t>COUNTRY CLUB ESTATES</t>
  </si>
  <si>
    <t>Kiera Gauna (Asst Mgr)</t>
  </si>
  <si>
    <t>Lauren Harris</t>
  </si>
  <si>
    <t>James Gbanjah</t>
  </si>
  <si>
    <t>Hannah Porter</t>
  </si>
  <si>
    <t>949-486-7120</t>
  </si>
  <si>
    <t xml:space="preserve">Josh Van Noy </t>
  </si>
  <si>
    <t>Auburn Hills MHC, LLC</t>
  </si>
  <si>
    <t>Meadowcrest MHC, LLC</t>
  </si>
  <si>
    <t>Peachwood MHC, LLC</t>
  </si>
  <si>
    <t>1570 S Peach St</t>
  </si>
  <si>
    <t>Units / County</t>
  </si>
  <si>
    <t>Lewy Baughman</t>
  </si>
  <si>
    <t>Taylor Prescot</t>
  </si>
  <si>
    <t>Camarillo MHC, LP</t>
  </si>
  <si>
    <t>Gregory Purvus</t>
  </si>
  <si>
    <t>Osmar Martinez</t>
  </si>
  <si>
    <t>Leonel Camacho</t>
  </si>
  <si>
    <t>39-4821703</t>
  </si>
  <si>
    <t>39-4797507</t>
  </si>
  <si>
    <t>WOODBURN SENIOR ESTATES</t>
  </si>
  <si>
    <t>WOODHAVEN</t>
  </si>
  <si>
    <t>SKYLINE MOBILE ESTATES</t>
  </si>
  <si>
    <t>ROYAL GARDEN ESTATES</t>
  </si>
  <si>
    <t>ROGUE LEA ESTATES</t>
  </si>
  <si>
    <t>MILL VILLA ESTATES</t>
  </si>
  <si>
    <t>ALDRICH AVENUE</t>
  </si>
  <si>
    <t>BLAISDELL</t>
  </si>
  <si>
    <t>CAMBRIDGE TOWERS</t>
  </si>
  <si>
    <t>CENTRAL PARK MANOR</t>
  </si>
  <si>
    <t>CREEK POINT</t>
  </si>
  <si>
    <t>GREENWAY</t>
  </si>
  <si>
    <t>KAPUNA ONE</t>
  </si>
  <si>
    <t>KNOLLWOOD TOWERS EAST</t>
  </si>
  <si>
    <t>KNOLLWOOD TOWERS WEST</t>
  </si>
  <si>
    <t>LYNDY APARTMENTS</t>
  </si>
  <si>
    <t>MAVEN APARTMENTS</t>
  </si>
  <si>
    <t>OAKLAND PARK TOWERS II</t>
  </si>
  <si>
    <t>PARKVIEW</t>
  </si>
  <si>
    <t>PIERCE PARK</t>
  </si>
  <si>
    <t>SUMMERCREST</t>
  </si>
  <si>
    <t>TOWNFAIR</t>
  </si>
  <si>
    <t>WATERFORD</t>
  </si>
  <si>
    <t>ALYSON MANOR ESTATES</t>
  </si>
  <si>
    <t>BIG VALLEY WOODS</t>
  </si>
  <si>
    <t>BONNEVILLE GARDENS</t>
  </si>
  <si>
    <t xml:space="preserve">SKYLARK VILLAGE ESTATES I </t>
  </si>
  <si>
    <t>SKYLARK VILLAGE ESTATES II</t>
  </si>
  <si>
    <t>BROOKHOLLOW RV</t>
  </si>
  <si>
    <t>2506 Allen St</t>
  </si>
  <si>
    <t>360-577-6474</t>
  </si>
  <si>
    <t>Josh Watson</t>
  </si>
  <si>
    <t>202-300-1788</t>
  </si>
  <si>
    <t>BrookhollowRV@</t>
  </si>
  <si>
    <t>37-1608067</t>
  </si>
  <si>
    <t xml:space="preserve">Brookhollow RV, LLC </t>
  </si>
  <si>
    <t>Shayleena Gaitan, Area Manager</t>
  </si>
  <si>
    <t>Clem Mitchell, Area Manager</t>
  </si>
  <si>
    <t>Cathy Wilbur, Area Manager</t>
  </si>
  <si>
    <t>Chris Hill, Area Manager</t>
  </si>
  <si>
    <t>Ceairra Cardriche, Area Manager</t>
  </si>
  <si>
    <t>Brookhollow RV</t>
  </si>
  <si>
    <t>Brookhollow MHC</t>
  </si>
  <si>
    <t>MCNARY OAKS</t>
  </si>
  <si>
    <t>James Spearman</t>
  </si>
  <si>
    <t>Becca Reyes</t>
  </si>
  <si>
    <t>MEADOWCREST FARM ESTATES</t>
  </si>
  <si>
    <t>Rena Smith</t>
  </si>
  <si>
    <t>Meadowcrest@</t>
  </si>
  <si>
    <t>503-761-7577</t>
  </si>
  <si>
    <t>Christy Bannister</t>
  </si>
  <si>
    <t>16430 SE Powell Blvd</t>
  </si>
  <si>
    <t>No maint</t>
  </si>
  <si>
    <t>updated</t>
  </si>
  <si>
    <t>Peachwood@</t>
  </si>
  <si>
    <t>Lead Tech, no Maint Super</t>
  </si>
  <si>
    <t>Kara Hannigan</t>
  </si>
  <si>
    <t>AUBURN HILLS</t>
  </si>
  <si>
    <t>AuburnHills@</t>
  </si>
  <si>
    <t>253-939-7975</t>
  </si>
  <si>
    <t>HPorter@ipgliving.com</t>
  </si>
  <si>
    <t>Robinn Turner</t>
  </si>
  <si>
    <t>Parkview Estates</t>
  </si>
  <si>
    <t>541-734-2253</t>
  </si>
  <si>
    <t>PEACHWOOD VILLAGE</t>
  </si>
  <si>
    <t>39-5114079</t>
  </si>
  <si>
    <t>Udi Seaton</t>
  </si>
  <si>
    <t>541-580-8799</t>
  </si>
  <si>
    <t>riverpace_tech1@</t>
  </si>
  <si>
    <t>Wade Watson</t>
  </si>
  <si>
    <t>971-220-3241</t>
  </si>
  <si>
    <t>31101 116th Ave Se #72</t>
  </si>
  <si>
    <t>Matthew Aragon</t>
  </si>
  <si>
    <t>Maria Manzo</t>
  </si>
  <si>
    <t>Mitch Rabenstein</t>
  </si>
  <si>
    <t>33-1620926</t>
  </si>
  <si>
    <t>Woodland Park MHC, LP</t>
  </si>
  <si>
    <t>Melissa Goldberg</t>
  </si>
  <si>
    <t>Justina Bauer</t>
  </si>
  <si>
    <t>David Brown</t>
  </si>
  <si>
    <t>Area M cell</t>
  </si>
  <si>
    <t>PROPERTY 
Address</t>
  </si>
  <si>
    <t>MANAGER
Property Notes</t>
  </si>
  <si>
    <t>MAINTENANCE
Super or Lead
Contact Info</t>
  </si>
  <si>
    <t>Acquisition
EIN
Legal Name</t>
  </si>
  <si>
    <t>Units
County</t>
  </si>
  <si>
    <t>Property Type
Resident Type</t>
  </si>
  <si>
    <t>Compliance
 Schedule</t>
  </si>
  <si>
    <t>Payables
Financials</t>
  </si>
  <si>
    <t>Heather Ewart</t>
  </si>
  <si>
    <t>763-957-2098</t>
  </si>
  <si>
    <t>Corey Burton, Area Manager</t>
  </si>
  <si>
    <t>Danielle Schingen (1)</t>
  </si>
  <si>
    <t>Danielle Schingen (2)</t>
  </si>
  <si>
    <t>TIMPANOGOS VILLAGE</t>
  </si>
  <si>
    <t>Orem</t>
  </si>
  <si>
    <t>801-225-2500</t>
  </si>
  <si>
    <t xml:space="preserve">                         pending Acquisition
155 1200 W</t>
  </si>
  <si>
    <t>Bekah Linn</t>
  </si>
  <si>
    <t>Sean Dawson</t>
  </si>
  <si>
    <t xml:space="preserve">                         pending Disposition
1301 Cambridge St</t>
  </si>
  <si>
    <t xml:space="preserve">                         pending Disposition
1510 Main Street</t>
  </si>
  <si>
    <t xml:space="preserve">                         pending Disposition
1045 Hiawatha Ave</t>
  </si>
  <si>
    <t xml:space="preserve">                         pending Disposition
320 Blake Rd N</t>
  </si>
  <si>
    <t xml:space="preserve">                         pending Disposition
1010 Lake Street NE</t>
  </si>
  <si>
    <t xml:space="preserve">                         pending Disposition
2020 Lake Heights Dr</t>
  </si>
  <si>
    <t>Grace Navarro</t>
  </si>
  <si>
    <t>Travis Huber</t>
  </si>
  <si>
    <t>Zimmy Harder</t>
  </si>
  <si>
    <t>Pam Huihui</t>
  </si>
  <si>
    <t>Kyle Johnson</t>
  </si>
  <si>
    <t>Joey Patton</t>
  </si>
  <si>
    <t>Jill Frost</t>
  </si>
  <si>
    <t>Taylor Hamilton</t>
  </si>
  <si>
    <t>866-495-2451</t>
  </si>
  <si>
    <t>Beaverton</t>
  </si>
  <si>
    <t>SPRINGWOOD OF BEAVERTON</t>
  </si>
  <si>
    <t>503-531-0779</t>
  </si>
  <si>
    <t>Joe Danforth</t>
  </si>
  <si>
    <t>Ariyana Sanchez</t>
  </si>
  <si>
    <t>open - Jeanette covering</t>
  </si>
  <si>
    <t>open - Jessica covering</t>
  </si>
  <si>
    <t>open - Scott covering</t>
  </si>
  <si>
    <t xml:space="preserve">                         pending Acquisition
17655 NW Shady Fir Loop</t>
  </si>
  <si>
    <t>Pending Acquisition/Disposition</t>
  </si>
  <si>
    <t>Acquisition est. 3/31 to 5/21</t>
  </si>
  <si>
    <t>Disposition est. last week of April</t>
  </si>
  <si>
    <t>Disposition est. pending</t>
  </si>
  <si>
    <t>Disposition est. 3/18 to 4/17</t>
  </si>
  <si>
    <t>Acquisition est. 3/4</t>
  </si>
  <si>
    <t>pending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</si>
</sst>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9" x14ac:knownFonts="1">
    <font>
      <sz val="11"/>
      <color theme="1"/>
      <name val="Cambria"/>
      <family val="2"/>
    </font>
    <font>
      <sz val="11"/>
      <color theme="1"/>
      <name val="Calibri"/>
      <family val="2"/>
      <scheme val="minor"/>
    </font>
    <font>
      <sz val="11"/>
      <color theme="1"/>
      <name val="Cambria"/>
      <family val="2"/>
    </font>
    <font>
      <sz val="11"/>
      <color theme="1"/>
      <name val="Cambria"/>
      <family val="1"/>
    </font>
    <font>
      <sz val="11"/>
      <color rgb="FF000000"/>
      <name val="Cambria"/>
      <family val="1"/>
    </font>
    <font>
      <b/>
      <sz val="11"/>
      <color theme="1"/>
      <name val="Cambria"/>
      <family val="1"/>
    </font>
    <font>
      <u/>
      <sz val="11"/>
      <color theme="10"/>
      <name val="Cambria"/>
      <family val="2"/>
    </font>
    <font>
      <b/>
      <sz val="11"/>
      <color theme="0"/>
      <name val="Cambria"/>
      <family val="1"/>
    </font>
    <font>
      <sz val="11"/>
      <name val="Cambria"/>
      <family val="1"/>
    </font>
    <font>
      <sz val="9"/>
      <color indexed="81"/>
      <name val="Tahoma"/>
      <family val="2"/>
    </font>
    <font>
      <sz val="10"/>
      <color theme="1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  <font>
      <u/>
      <sz val="11"/>
      <color theme="1"/>
      <name val="Cambria"/>
      <family val="1"/>
    </font>
    <font>
      <b/>
      <sz val="10"/>
      <color theme="0"/>
      <name val="Calibri"/>
      <family val="2"/>
    </font>
    <font>
      <b/>
      <sz val="20"/>
      <color theme="1"/>
      <name val="Calibri"/>
      <family val="2"/>
    </font>
    <font>
      <sz val="11"/>
      <name val="Cambria"/>
      <family val="2"/>
    </font>
    <font>
      <b/>
      <sz val="11"/>
      <name val="Cambria"/>
      <family val="1"/>
    </font>
    <font>
      <b/>
      <sz val="18"/>
      <color theme="1"/>
      <name val="Cambria"/>
      <family val="1"/>
    </font>
    <font>
      <b/>
      <i/>
      <sz val="11"/>
      <color theme="1"/>
      <name val="Cambria"/>
      <family val="1"/>
    </font>
    <font>
      <sz val="8"/>
      <name val="Cambria"/>
      <family val="2"/>
    </font>
    <font>
      <sz val="8"/>
      <color theme="1"/>
      <name val="Arial"/>
      <family val="2"/>
    </font>
    <font>
      <sz val="10"/>
      <color theme="1"/>
      <name val="Cambria"/>
      <family val="1"/>
    </font>
    <font>
      <b/>
      <sz val="10"/>
      <color theme="1"/>
      <name val="Calibri"/>
      <family val="2"/>
    </font>
    <font>
      <i/>
      <sz val="11"/>
      <color theme="1"/>
      <name val="Cambria"/>
      <family val="1"/>
    </font>
    <font>
      <sz val="11"/>
      <color theme="0"/>
      <name val="Cambria"/>
      <family val="1"/>
    </font>
    <font>
      <sz val="8"/>
      <color theme="1"/>
      <name val="Cambria"/>
      <family val="1"/>
    </font>
    <font>
      <sz val="10"/>
      <name val="Calibri"/>
      <family val="2"/>
    </font>
    <font>
      <u/>
      <sz val="11"/>
      <name val="Cambria"/>
      <family val="1"/>
    </font>
  </fonts>
  <fills count="1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0" fontId="6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" fillId="0" borderId="0"/>
  </cellStyleXfs>
  <cellXfs count="179">
    <xf numFmtId="0" fontId="0" fillId="0" borderId="0" xfId="0"/>
    <xf numFmtId="0" fontId="5" fillId="0" borderId="0" xfId="0" applyFont="1" applyAlignment="1" applyProtection="1">
      <alignment horizontal="left" vertical="top" wrapText="1"/>
      <protection locked="0"/>
    </xf>
    <xf numFmtId="0" fontId="0" fillId="0" borderId="0" xfId="0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8" fillId="0" borderId="0" xfId="0" applyFont="1" applyAlignment="1">
      <alignment horizontal="left"/>
    </xf>
    <xf numFmtId="0" fontId="5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6" fillId="0" borderId="0" xfId="1" applyProtection="1">
      <protection locked="0"/>
    </xf>
    <xf numFmtId="164" fontId="0" fillId="0" borderId="0" xfId="3" applyNumberFormat="1" applyFont="1" applyProtection="1"/>
    <xf numFmtId="164" fontId="5" fillId="0" borderId="0" xfId="3" applyNumberFormat="1" applyFont="1" applyProtection="1"/>
    <xf numFmtId="164" fontId="0" fillId="2" borderId="0" xfId="3" applyNumberFormat="1" applyFont="1" applyFill="1" applyProtection="1"/>
    <xf numFmtId="164" fontId="0" fillId="0" borderId="0" xfId="3" applyNumberFormat="1" applyFont="1" applyFill="1" applyProtection="1"/>
    <xf numFmtId="14" fontId="7" fillId="3" borderId="1" xfId="0" applyNumberFormat="1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left"/>
    </xf>
    <xf numFmtId="0" fontId="6" fillId="0" borderId="0" xfId="1" applyBorder="1" applyProtection="1">
      <protection locked="0"/>
    </xf>
    <xf numFmtId="164" fontId="0" fillId="0" borderId="0" xfId="0" applyNumberFormat="1"/>
    <xf numFmtId="0" fontId="5" fillId="0" borderId="0" xfId="0" applyFont="1"/>
    <xf numFmtId="0" fontId="0" fillId="0" borderId="0" xfId="0" applyAlignment="1" applyProtection="1">
      <alignment horizontal="right"/>
      <protection locked="0"/>
    </xf>
    <xf numFmtId="164" fontId="0" fillId="3" borderId="0" xfId="3" applyNumberFormat="1" applyFont="1" applyFill="1" applyProtection="1"/>
    <xf numFmtId="164" fontId="0" fillId="0" borderId="0" xfId="3" applyNumberFormat="1" applyFont="1" applyBorder="1" applyProtection="1"/>
    <xf numFmtId="0" fontId="8" fillId="0" borderId="0" xfId="0" applyFont="1"/>
    <xf numFmtId="0" fontId="3" fillId="6" borderId="0" xfId="0" applyFont="1" applyFill="1" applyAlignment="1">
      <alignment horizontal="left"/>
    </xf>
    <xf numFmtId="0" fontId="2" fillId="5" borderId="0" xfId="5" applyFill="1"/>
    <xf numFmtId="0" fontId="2" fillId="5" borderId="0" xfId="5" applyFill="1" applyAlignment="1">
      <alignment wrapText="1"/>
    </xf>
    <xf numFmtId="0" fontId="2" fillId="5" borderId="2" xfId="5" applyFill="1" applyBorder="1" applyAlignment="1">
      <alignment vertical="top"/>
    </xf>
    <xf numFmtId="0" fontId="2" fillId="5" borderId="4" xfId="5" applyFill="1" applyBorder="1" applyAlignment="1">
      <alignment vertical="top" wrapText="1"/>
    </xf>
    <xf numFmtId="0" fontId="0" fillId="5" borderId="0" xfId="5" applyFont="1" applyFill="1"/>
    <xf numFmtId="0" fontId="0" fillId="5" borderId="4" xfId="5" applyFont="1" applyFill="1" applyBorder="1" applyAlignment="1">
      <alignment vertical="top" wrapText="1"/>
    </xf>
    <xf numFmtId="0" fontId="6" fillId="0" borderId="0" xfId="1" applyFill="1" applyBorder="1" applyProtection="1">
      <protection locked="0"/>
    </xf>
    <xf numFmtId="0" fontId="0" fillId="0" borderId="11" xfId="0" applyBorder="1"/>
    <xf numFmtId="164" fontId="0" fillId="0" borderId="5" xfId="3" applyNumberFormat="1" applyFont="1" applyBorder="1" applyProtection="1"/>
    <xf numFmtId="164" fontId="0" fillId="0" borderId="12" xfId="3" applyNumberFormat="1" applyFont="1" applyBorder="1" applyProtection="1"/>
    <xf numFmtId="164" fontId="5" fillId="0" borderId="14" xfId="3" applyNumberFormat="1" applyFont="1" applyBorder="1" applyAlignment="1" applyProtection="1">
      <alignment horizontal="left"/>
    </xf>
    <xf numFmtId="164" fontId="5" fillId="0" borderId="15" xfId="3" applyNumberFormat="1" applyFont="1" applyBorder="1" applyAlignment="1" applyProtection="1">
      <alignment horizontal="right" wrapText="1"/>
    </xf>
    <xf numFmtId="164" fontId="5" fillId="0" borderId="15" xfId="3" applyNumberFormat="1" applyFont="1" applyBorder="1" applyAlignment="1" applyProtection="1">
      <alignment horizontal="right"/>
    </xf>
    <xf numFmtId="164" fontId="5" fillId="0" borderId="15" xfId="3" applyNumberFormat="1" applyFont="1" applyBorder="1" applyAlignment="1" applyProtection="1">
      <alignment horizontal="center" wrapText="1"/>
    </xf>
    <xf numFmtId="164" fontId="0" fillId="0" borderId="3" xfId="3" applyNumberFormat="1" applyFont="1" applyBorder="1" applyProtection="1"/>
    <xf numFmtId="0" fontId="0" fillId="0" borderId="2" xfId="0" applyBorder="1"/>
    <xf numFmtId="0" fontId="5" fillId="0" borderId="16" xfId="0" applyFont="1" applyBorder="1" applyAlignment="1" applyProtection="1">
      <alignment horizontal="center" wrapText="1"/>
      <protection locked="0"/>
    </xf>
    <xf numFmtId="0" fontId="8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horizontal="left" vertical="top" wrapText="1"/>
      <protection locked="0"/>
    </xf>
    <xf numFmtId="14" fontId="3" fillId="0" borderId="0" xfId="0" applyNumberFormat="1" applyFont="1" applyAlignment="1" applyProtection="1">
      <alignment horizontal="left"/>
      <protection locked="0"/>
    </xf>
    <xf numFmtId="0" fontId="5" fillId="0" borderId="0" xfId="0" applyFont="1" applyAlignment="1" applyProtection="1">
      <alignment horizontal="center"/>
      <protection locked="0"/>
    </xf>
    <xf numFmtId="0" fontId="3" fillId="0" borderId="0" xfId="0" applyFont="1" applyAlignment="1" applyProtection="1">
      <alignment horizontal="left" vertical="top"/>
      <protection locked="0"/>
    </xf>
    <xf numFmtId="0" fontId="8" fillId="0" borderId="0" xfId="0" applyFont="1" applyAlignment="1" applyProtection="1">
      <alignment horizontal="left" vertical="top"/>
      <protection locked="0"/>
    </xf>
    <xf numFmtId="0" fontId="0" fillId="0" borderId="0" xfId="0" applyAlignment="1">
      <alignment vertical="top"/>
    </xf>
    <xf numFmtId="0" fontId="4" fillId="0" borderId="0" xfId="0" applyFont="1" applyAlignment="1">
      <alignment vertical="top"/>
    </xf>
    <xf numFmtId="14" fontId="3" fillId="0" borderId="0" xfId="0" applyNumberFormat="1" applyFont="1" applyAlignment="1" applyProtection="1">
      <alignment horizontal="left" vertical="top"/>
      <protection locked="0"/>
    </xf>
    <xf numFmtId="0" fontId="6" fillId="0" borderId="0" xfId="1" applyFill="1" applyBorder="1" applyAlignment="1" applyProtection="1">
      <alignment horizontal="left" vertical="top"/>
      <protection locked="0"/>
    </xf>
    <xf numFmtId="0" fontId="0" fillId="0" borderId="9" xfId="0" applyBorder="1"/>
    <xf numFmtId="164" fontId="0" fillId="0" borderId="0" xfId="3" applyNumberFormat="1" applyFont="1" applyFill="1" applyBorder="1" applyProtection="1"/>
    <xf numFmtId="164" fontId="0" fillId="0" borderId="10" xfId="3" applyNumberFormat="1" applyFont="1" applyFill="1" applyBorder="1" applyProtection="1"/>
    <xf numFmtId="164" fontId="0" fillId="0" borderId="9" xfId="3" applyNumberFormat="1" applyFont="1" applyFill="1" applyBorder="1" applyProtection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164" fontId="5" fillId="0" borderId="0" xfId="3" applyNumberFormat="1" applyFont="1" applyFill="1" applyAlignment="1" applyProtection="1">
      <alignment horizontal="right" wrapText="1"/>
    </xf>
    <xf numFmtId="164" fontId="5" fillId="0" borderId="0" xfId="3" applyNumberFormat="1" applyFont="1" applyFill="1" applyAlignment="1" applyProtection="1">
      <alignment horizontal="right"/>
    </xf>
    <xf numFmtId="164" fontId="16" fillId="0" borderId="0" xfId="0" applyNumberFormat="1" applyFont="1"/>
    <xf numFmtId="0" fontId="3" fillId="0" borderId="5" xfId="0" applyFont="1" applyBorder="1"/>
    <xf numFmtId="0" fontId="0" fillId="0" borderId="5" xfId="0" applyBorder="1"/>
    <xf numFmtId="0" fontId="5" fillId="0" borderId="11" xfId="0" applyFont="1" applyBorder="1"/>
    <xf numFmtId="164" fontId="5" fillId="0" borderId="5" xfId="3" applyNumberFormat="1" applyFont="1" applyBorder="1" applyProtection="1"/>
    <xf numFmtId="164" fontId="5" fillId="0" borderId="12" xfId="3" applyNumberFormat="1" applyFont="1" applyBorder="1" applyProtection="1"/>
    <xf numFmtId="0" fontId="18" fillId="0" borderId="0" xfId="0" applyFont="1" applyAlignment="1">
      <alignment horizontal="center"/>
    </xf>
    <xf numFmtId="164" fontId="5" fillId="0" borderId="0" xfId="3" applyNumberFormat="1" applyFont="1" applyBorder="1" applyProtection="1"/>
    <xf numFmtId="0" fontId="5" fillId="0" borderId="0" xfId="0" applyFont="1" applyAlignment="1" applyProtection="1">
      <alignment vertical="top"/>
      <protection locked="0"/>
    </xf>
    <xf numFmtId="0" fontId="6" fillId="0" borderId="0" xfId="1" applyAlignment="1">
      <alignment vertical="top"/>
    </xf>
    <xf numFmtId="0" fontId="13" fillId="0" borderId="0" xfId="0" applyFont="1" applyAlignment="1" applyProtection="1">
      <alignment horizontal="left" vertical="top"/>
      <protection locked="0"/>
    </xf>
    <xf numFmtId="0" fontId="22" fillId="0" borderId="0" xfId="0" applyFont="1" applyAlignment="1" applyProtection="1">
      <alignment horizontal="left" vertical="top"/>
      <protection locked="0"/>
    </xf>
    <xf numFmtId="0" fontId="6" fillId="0" borderId="0" xfId="1" applyAlignment="1" applyProtection="1">
      <alignment horizontal="left" vertical="top"/>
      <protection locked="0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5" fillId="0" borderId="0" xfId="0" applyFont="1" applyAlignment="1" applyProtection="1">
      <alignment horizontal="center" wrapText="1"/>
      <protection locked="0"/>
    </xf>
    <xf numFmtId="164" fontId="5" fillId="0" borderId="0" xfId="0" applyNumberFormat="1" applyFont="1" applyAlignment="1">
      <alignment horizontal="center"/>
    </xf>
    <xf numFmtId="164" fontId="5" fillId="0" borderId="15" xfId="3" applyNumberFormat="1" applyFont="1" applyFill="1" applyBorder="1" applyAlignment="1" applyProtection="1">
      <alignment horizontal="right"/>
    </xf>
    <xf numFmtId="164" fontId="5" fillId="0" borderId="15" xfId="3" applyNumberFormat="1" applyFont="1" applyFill="1" applyBorder="1" applyAlignment="1" applyProtection="1">
      <alignment horizontal="center" wrapText="1"/>
    </xf>
    <xf numFmtId="0" fontId="10" fillId="0" borderId="0" xfId="2" applyFont="1" applyAlignment="1">
      <alignment vertical="top" wrapText="1"/>
    </xf>
    <xf numFmtId="0" fontId="10" fillId="0" borderId="0" xfId="2" applyFont="1" applyAlignment="1">
      <alignment horizontal="center" vertical="top" wrapText="1"/>
    </xf>
    <xf numFmtId="14" fontId="10" fillId="0" borderId="0" xfId="2" applyNumberFormat="1" applyFont="1" applyAlignment="1">
      <alignment horizontal="center" vertical="top" wrapText="1"/>
    </xf>
    <xf numFmtId="0" fontId="10" fillId="0" borderId="0" xfId="2" applyFont="1" applyAlignment="1">
      <alignment horizontal="left" vertical="top" wrapText="1"/>
    </xf>
    <xf numFmtId="0" fontId="12" fillId="0" borderId="0" xfId="2" applyFont="1" applyAlignment="1">
      <alignment vertical="center" wrapText="1"/>
    </xf>
    <xf numFmtId="0" fontId="10" fillId="0" borderId="1" xfId="2" applyFont="1" applyBorder="1" applyAlignment="1">
      <alignment vertical="top" wrapText="1"/>
    </xf>
    <xf numFmtId="0" fontId="14" fillId="7" borderId="20" xfId="2" applyFont="1" applyFill="1" applyBorder="1" applyAlignment="1">
      <alignment horizontal="center" vertical="top" wrapText="1"/>
    </xf>
    <xf numFmtId="0" fontId="23" fillId="0" borderId="0" xfId="2" applyFont="1" applyAlignment="1">
      <alignment vertical="top" wrapText="1"/>
    </xf>
    <xf numFmtId="0" fontId="14" fillId="7" borderId="10" xfId="2" applyFont="1" applyFill="1" applyBorder="1" applyAlignment="1">
      <alignment horizontal="center" vertical="top" wrapText="1"/>
    </xf>
    <xf numFmtId="0" fontId="14" fillId="7" borderId="25" xfId="2" applyFont="1" applyFill="1" applyBorder="1" applyAlignment="1">
      <alignment horizontal="center" vertical="top" wrapText="1"/>
    </xf>
    <xf numFmtId="0" fontId="14" fillId="7" borderId="9" xfId="2" applyFont="1" applyFill="1" applyBorder="1" applyAlignment="1">
      <alignment horizontal="center" vertical="top" wrapText="1"/>
    </xf>
    <xf numFmtId="164" fontId="5" fillId="0" borderId="13" xfId="3" applyNumberFormat="1" applyFont="1" applyBorder="1" applyAlignment="1" applyProtection="1">
      <alignment horizontal="left"/>
    </xf>
    <xf numFmtId="164" fontId="5" fillId="0" borderId="13" xfId="3" applyNumberFormat="1" applyFont="1" applyBorder="1" applyAlignment="1" applyProtection="1">
      <alignment horizontal="right" wrapText="1"/>
    </xf>
    <xf numFmtId="164" fontId="5" fillId="0" borderId="13" xfId="3" applyNumberFormat="1" applyFont="1" applyFill="1" applyBorder="1" applyAlignment="1" applyProtection="1">
      <alignment horizontal="right"/>
    </xf>
    <xf numFmtId="164" fontId="5" fillId="0" borderId="13" xfId="3" applyNumberFormat="1" applyFont="1" applyFill="1" applyBorder="1" applyAlignment="1" applyProtection="1">
      <alignment horizontal="center" wrapText="1"/>
    </xf>
    <xf numFmtId="0" fontId="5" fillId="0" borderId="13" xfId="0" applyFont="1" applyBorder="1" applyAlignment="1" applyProtection="1">
      <alignment horizontal="center" wrapText="1"/>
      <protection locked="0"/>
    </xf>
    <xf numFmtId="0" fontId="5" fillId="0" borderId="0" xfId="0" applyFont="1" applyAlignment="1" applyProtection="1">
      <alignment wrapText="1"/>
      <protection locked="0"/>
    </xf>
    <xf numFmtId="164" fontId="5" fillId="0" borderId="0" xfId="3" applyNumberFormat="1" applyFont="1" applyAlignment="1" applyProtection="1">
      <alignment wrapText="1"/>
    </xf>
    <xf numFmtId="0" fontId="5" fillId="0" borderId="0" xfId="0" applyFont="1" applyAlignment="1">
      <alignment wrapText="1"/>
    </xf>
    <xf numFmtId="164" fontId="5" fillId="0" borderId="0" xfId="3" applyNumberFormat="1" applyFont="1" applyFill="1" applyAlignment="1" applyProtection="1">
      <alignment wrapText="1"/>
    </xf>
    <xf numFmtId="0" fontId="3" fillId="0" borderId="0" xfId="0" applyFont="1" applyAlignment="1" applyProtection="1">
      <alignment horizontal="right"/>
      <protection locked="0"/>
    </xf>
    <xf numFmtId="0" fontId="5" fillId="4" borderId="0" xfId="0" applyFont="1" applyFill="1" applyAlignment="1" applyProtection="1">
      <alignment horizontal="left" vertical="top" wrapText="1"/>
      <protection locked="0"/>
    </xf>
    <xf numFmtId="14" fontId="5" fillId="0" borderId="0" xfId="0" applyNumberFormat="1" applyFont="1" applyAlignment="1" applyProtection="1">
      <alignment horizontal="left" vertical="top" wrapText="1"/>
      <protection locked="0"/>
    </xf>
    <xf numFmtId="0" fontId="3" fillId="0" borderId="0" xfId="1" applyFont="1" applyFill="1" applyAlignment="1" applyProtection="1">
      <alignment horizontal="left" vertical="top"/>
      <protection locked="0"/>
    </xf>
    <xf numFmtId="0" fontId="3" fillId="10" borderId="0" xfId="0" applyFont="1" applyFill="1" applyAlignment="1" applyProtection="1">
      <alignment horizontal="left" vertical="top"/>
      <protection locked="0"/>
    </xf>
    <xf numFmtId="0" fontId="6" fillId="10" borderId="0" xfId="1" applyFill="1" applyBorder="1" applyAlignment="1" applyProtection="1">
      <alignment horizontal="left" vertical="top"/>
      <protection locked="0"/>
    </xf>
    <xf numFmtId="0" fontId="24" fillId="0" borderId="0" xfId="0" applyFont="1" applyAlignment="1">
      <alignment vertical="top"/>
    </xf>
    <xf numFmtId="0" fontId="25" fillId="0" borderId="0" xfId="0" applyFont="1"/>
    <xf numFmtId="164" fontId="25" fillId="0" borderId="0" xfId="0" applyNumberFormat="1" applyFont="1"/>
    <xf numFmtId="0" fontId="3" fillId="2" borderId="0" xfId="0" applyFont="1" applyFill="1" applyAlignment="1" applyProtection="1">
      <alignment horizontal="left" vertical="top"/>
      <protection locked="0"/>
    </xf>
    <xf numFmtId="0" fontId="3" fillId="11" borderId="0" xfId="0" applyFont="1" applyFill="1" applyAlignment="1" applyProtection="1">
      <alignment horizontal="left"/>
      <protection locked="0"/>
    </xf>
    <xf numFmtId="0" fontId="3" fillId="2" borderId="0" xfId="0" applyFont="1" applyFill="1" applyAlignment="1" applyProtection="1">
      <alignment horizontal="left"/>
      <protection locked="0"/>
    </xf>
    <xf numFmtId="0" fontId="16" fillId="0" borderId="14" xfId="0" applyFont="1" applyBorder="1" applyAlignment="1">
      <alignment horizontal="left"/>
    </xf>
    <xf numFmtId="164" fontId="16" fillId="0" borderId="15" xfId="0" applyNumberFormat="1" applyFont="1" applyBorder="1"/>
    <xf numFmtId="164" fontId="16" fillId="0" borderId="26" xfId="0" applyNumberFormat="1" applyFont="1" applyBorder="1"/>
    <xf numFmtId="0" fontId="16" fillId="0" borderId="15" xfId="0" applyFont="1" applyBorder="1"/>
    <xf numFmtId="164" fontId="16" fillId="0" borderId="24" xfId="0" applyNumberFormat="1" applyFont="1" applyBorder="1"/>
    <xf numFmtId="164" fontId="16" fillId="0" borderId="15" xfId="3" applyNumberFormat="1" applyFont="1" applyFill="1" applyBorder="1" applyProtection="1"/>
    <xf numFmtId="164" fontId="16" fillId="0" borderId="16" xfId="0" applyNumberFormat="1" applyFont="1" applyBorder="1"/>
    <xf numFmtId="0" fontId="6" fillId="0" borderId="0" xfId="1" applyAlignment="1">
      <alignment vertical="top" wrapText="1"/>
    </xf>
    <xf numFmtId="0" fontId="3" fillId="12" borderId="0" xfId="0" applyFont="1" applyFill="1" applyAlignment="1" applyProtection="1">
      <alignment horizontal="left" vertical="top"/>
      <protection locked="0"/>
    </xf>
    <xf numFmtId="0" fontId="26" fillId="0" borderId="0" xfId="0" applyFont="1" applyAlignment="1" applyProtection="1">
      <alignment wrapText="1"/>
      <protection locked="0"/>
    </xf>
    <xf numFmtId="0" fontId="6" fillId="10" borderId="0" xfId="1" applyFill="1" applyAlignment="1">
      <alignment vertical="top"/>
    </xf>
    <xf numFmtId="164" fontId="5" fillId="0" borderId="9" xfId="3" applyNumberFormat="1" applyFont="1" applyFill="1" applyBorder="1" applyAlignment="1" applyProtection="1">
      <alignment horizontal="left" vertical="center"/>
    </xf>
    <xf numFmtId="164" fontId="5" fillId="0" borderId="0" xfId="3" applyNumberFormat="1" applyFont="1" applyFill="1" applyBorder="1" applyAlignment="1" applyProtection="1">
      <alignment horizontal="right" vertical="center" wrapText="1"/>
    </xf>
    <xf numFmtId="164" fontId="5" fillId="0" borderId="10" xfId="3" applyNumberFormat="1" applyFont="1" applyFill="1" applyBorder="1" applyAlignment="1" applyProtection="1">
      <alignment horizontal="right" vertical="center"/>
    </xf>
    <xf numFmtId="0" fontId="0" fillId="0" borderId="0" xfId="0" applyAlignment="1">
      <alignment vertical="center"/>
    </xf>
    <xf numFmtId="164" fontId="5" fillId="0" borderId="9" xfId="3" applyNumberFormat="1" applyFont="1" applyFill="1" applyBorder="1" applyAlignment="1" applyProtection="1">
      <alignment horizontal="center" vertical="center" wrapText="1"/>
    </xf>
    <xf numFmtId="164" fontId="5" fillId="0" borderId="0" xfId="3" applyNumberFormat="1" applyFont="1" applyFill="1" applyBorder="1" applyAlignment="1" applyProtection="1">
      <alignment horizontal="center" vertical="center" wrapText="1"/>
    </xf>
    <xf numFmtId="164" fontId="5" fillId="0" borderId="10" xfId="3" applyNumberFormat="1" applyFont="1" applyFill="1" applyBorder="1" applyAlignment="1" applyProtection="1">
      <alignment horizontal="center" vertical="center" wrapText="1"/>
    </xf>
    <xf numFmtId="0" fontId="8" fillId="13" borderId="0" xfId="0" applyFont="1" applyFill="1" applyAlignment="1" applyProtection="1">
      <alignment horizontal="left" vertical="top"/>
      <protection locked="0"/>
    </xf>
    <xf numFmtId="0" fontId="3" fillId="13" borderId="0" xfId="0" applyFont="1" applyFill="1" applyAlignment="1" applyProtection="1">
      <alignment horizontal="left" vertical="top"/>
      <protection locked="0"/>
    </xf>
    <xf numFmtId="0" fontId="3" fillId="12" borderId="0" xfId="0" applyFont="1" applyFill="1" applyAlignment="1" applyProtection="1">
      <alignment horizontal="left" vertical="top" wrapText="1"/>
      <protection locked="0"/>
    </xf>
    <xf numFmtId="0" fontId="6" fillId="0" borderId="0" xfId="1" applyFill="1" applyAlignment="1">
      <alignment vertical="top"/>
    </xf>
    <xf numFmtId="0" fontId="3" fillId="9" borderId="0" xfId="0" applyFont="1" applyFill="1" applyAlignment="1" applyProtection="1">
      <alignment horizontal="left"/>
      <protection locked="0"/>
    </xf>
    <xf numFmtId="16" fontId="3" fillId="9" borderId="0" xfId="0" applyNumberFormat="1" applyFont="1" applyFill="1" applyAlignment="1" applyProtection="1">
      <alignment horizontal="left"/>
      <protection locked="0"/>
    </xf>
    <xf numFmtId="0" fontId="6" fillId="0" borderId="0" xfId="1" applyFill="1" applyAlignment="1" applyProtection="1">
      <alignment horizontal="left" vertical="top"/>
      <protection locked="0"/>
    </xf>
    <xf numFmtId="0" fontId="5" fillId="0" borderId="9" xfId="0" applyFont="1" applyBorder="1" applyAlignment="1">
      <alignment horizontal="left" indent="1"/>
    </xf>
    <xf numFmtId="0" fontId="3" fillId="11" borderId="0" xfId="0" applyFont="1" applyFill="1" applyAlignment="1" applyProtection="1">
      <alignment horizontal="left" vertical="top"/>
      <protection locked="0"/>
    </xf>
    <xf numFmtId="0" fontId="8" fillId="11" borderId="0" xfId="0" applyFont="1" applyFill="1" applyAlignment="1" applyProtection="1">
      <alignment horizontal="left" vertical="top"/>
      <protection locked="0"/>
    </xf>
    <xf numFmtId="0" fontId="6" fillId="11" borderId="0" xfId="1" applyFill="1" applyAlignment="1">
      <alignment vertical="top"/>
    </xf>
    <xf numFmtId="14" fontId="3" fillId="11" borderId="0" xfId="0" applyNumberFormat="1" applyFont="1" applyFill="1" applyAlignment="1" applyProtection="1">
      <alignment horizontal="left" vertical="top"/>
      <protection locked="0"/>
    </xf>
    <xf numFmtId="0" fontId="10" fillId="12" borderId="1" xfId="2" applyFont="1" applyFill="1" applyBorder="1" applyAlignment="1">
      <alignment vertical="top" wrapText="1"/>
    </xf>
    <xf numFmtId="0" fontId="3" fillId="11" borderId="0" xfId="0" applyFont="1" applyFill="1" applyAlignment="1" applyProtection="1">
      <alignment horizontal="left" vertical="top" wrapText="1"/>
      <protection locked="0"/>
    </xf>
    <xf numFmtId="0" fontId="6" fillId="11" borderId="0" xfId="1" applyFill="1" applyAlignment="1" applyProtection="1">
      <alignment horizontal="left" vertical="top"/>
      <protection locked="0"/>
    </xf>
    <xf numFmtId="0" fontId="13" fillId="11" borderId="0" xfId="0" applyFont="1" applyFill="1" applyAlignment="1" applyProtection="1">
      <alignment horizontal="left" vertical="top"/>
      <protection locked="0"/>
    </xf>
    <xf numFmtId="0" fontId="4" fillId="11" borderId="0" xfId="0" applyFont="1" applyFill="1" applyAlignment="1">
      <alignment vertical="top"/>
    </xf>
    <xf numFmtId="0" fontId="3" fillId="11" borderId="0" xfId="0" applyFont="1" applyFill="1" applyAlignment="1">
      <alignment vertical="top"/>
    </xf>
    <xf numFmtId="0" fontId="8" fillId="0" borderId="0" xfId="0" applyFont="1" applyAlignment="1">
      <alignment vertical="top"/>
    </xf>
    <xf numFmtId="0" fontId="8" fillId="12" borderId="0" xfId="0" applyFont="1" applyFill="1" applyAlignment="1" applyProtection="1">
      <alignment horizontal="left" vertical="top" wrapText="1"/>
      <protection locked="0"/>
    </xf>
    <xf numFmtId="0" fontId="8" fillId="12" borderId="0" xfId="0" applyFont="1" applyFill="1" applyAlignment="1" applyProtection="1">
      <alignment horizontal="left" vertical="top"/>
      <protection locked="0"/>
    </xf>
    <xf numFmtId="0" fontId="28" fillId="12" borderId="0" xfId="1" applyFont="1" applyFill="1" applyBorder="1" applyAlignment="1" applyProtection="1">
      <alignment horizontal="left" vertical="top"/>
      <protection locked="0"/>
    </xf>
    <xf numFmtId="0" fontId="0" fillId="12" borderId="0" xfId="0" applyFill="1" applyAlignment="1">
      <alignment vertical="top"/>
    </xf>
    <xf numFmtId="0" fontId="8" fillId="11" borderId="0" xfId="0" applyFont="1" applyFill="1" applyAlignment="1" applyProtection="1">
      <alignment horizontal="left"/>
      <protection locked="0"/>
    </xf>
    <xf numFmtId="0" fontId="3" fillId="11" borderId="0" xfId="0" applyFont="1" applyFill="1" applyAlignment="1" applyProtection="1">
      <alignment horizontal="left" wrapText="1"/>
      <protection locked="0"/>
    </xf>
    <xf numFmtId="0" fontId="27" fillId="2" borderId="1" xfId="2" applyFont="1" applyFill="1" applyBorder="1" applyAlignment="1">
      <alignment vertical="top" wrapText="1"/>
    </xf>
    <xf numFmtId="0" fontId="10" fillId="2" borderId="1" xfId="2" applyFont="1" applyFill="1" applyBorder="1" applyAlignment="1">
      <alignment vertical="top" wrapText="1"/>
    </xf>
    <xf numFmtId="0" fontId="17" fillId="4" borderId="0" xfId="0" applyFont="1" applyFill="1" applyAlignment="1" applyProtection="1">
      <alignment horizontal="left" vertical="top" wrapText="1"/>
      <protection locked="0"/>
    </xf>
    <xf numFmtId="0" fontId="11" fillId="8" borderId="11" xfId="2" applyFont="1" applyFill="1" applyBorder="1" applyAlignment="1">
      <alignment horizontal="left" vertical="center" wrapText="1"/>
    </xf>
    <xf numFmtId="0" fontId="11" fillId="8" borderId="5" xfId="2" applyFont="1" applyFill="1" applyBorder="1" applyAlignment="1">
      <alignment horizontal="left" vertical="center" wrapText="1"/>
    </xf>
    <xf numFmtId="0" fontId="15" fillId="0" borderId="5" xfId="2" applyFont="1" applyBorder="1" applyAlignment="1">
      <alignment horizontal="center" vertical="top" wrapText="1"/>
    </xf>
    <xf numFmtId="0" fontId="11" fillId="9" borderId="21" xfId="2" applyFont="1" applyFill="1" applyBorder="1" applyAlignment="1">
      <alignment horizontal="left" vertical="center" wrapText="1"/>
    </xf>
    <xf numFmtId="0" fontId="11" fillId="9" borderId="26" xfId="2" applyFont="1" applyFill="1" applyBorder="1" applyAlignment="1">
      <alignment horizontal="left" vertical="center" wrapText="1"/>
    </xf>
    <xf numFmtId="0" fontId="11" fillId="9" borderId="22" xfId="2" applyFont="1" applyFill="1" applyBorder="1" applyAlignment="1">
      <alignment horizontal="left" vertical="center" wrapText="1"/>
    </xf>
    <xf numFmtId="0" fontId="11" fillId="9" borderId="24" xfId="2" applyFont="1" applyFill="1" applyBorder="1" applyAlignment="1">
      <alignment horizontal="left" vertical="center" wrapText="1"/>
    </xf>
    <xf numFmtId="14" fontId="14" fillId="7" borderId="20" xfId="2" applyNumberFormat="1" applyFont="1" applyFill="1" applyBorder="1" applyAlignment="1">
      <alignment horizontal="center" vertical="top" wrapText="1"/>
    </xf>
    <xf numFmtId="14" fontId="14" fillId="7" borderId="23" xfId="2" applyNumberFormat="1" applyFont="1" applyFill="1" applyBorder="1" applyAlignment="1">
      <alignment horizontal="center" vertical="top" wrapText="1"/>
    </xf>
    <xf numFmtId="0" fontId="14" fillId="7" borderId="20" xfId="2" applyFont="1" applyFill="1" applyBorder="1" applyAlignment="1">
      <alignment horizontal="center" vertical="top" wrapText="1"/>
    </xf>
    <xf numFmtId="0" fontId="14" fillId="7" borderId="23" xfId="2" applyFont="1" applyFill="1" applyBorder="1" applyAlignment="1">
      <alignment horizontal="center" vertical="top" wrapText="1"/>
    </xf>
    <xf numFmtId="0" fontId="18" fillId="0" borderId="0" xfId="0" applyFont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7" xfId="0" applyFont="1" applyBorder="1" applyAlignment="1">
      <alignment horizontal="left" indent="2"/>
    </xf>
    <xf numFmtId="0" fontId="5" fillId="0" borderId="18" xfId="0" applyFont="1" applyBorder="1" applyAlignment="1">
      <alignment horizontal="left" indent="2"/>
    </xf>
    <xf numFmtId="0" fontId="18" fillId="0" borderId="0" xfId="0" applyFont="1" applyAlignment="1">
      <alignment horizontal="center" vertical="top"/>
    </xf>
    <xf numFmtId="164" fontId="5" fillId="0" borderId="18" xfId="0" applyNumberFormat="1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164" fontId="7" fillId="0" borderId="18" xfId="0" applyNumberFormat="1" applyFont="1" applyBorder="1" applyAlignment="1">
      <alignment horizontal="center"/>
    </xf>
    <xf numFmtId="164" fontId="7" fillId="0" borderId="19" xfId="0" applyNumberFormat="1" applyFont="1" applyBorder="1" applyAlignment="1">
      <alignment horizontal="center"/>
    </xf>
    <xf numFmtId="0" fontId="2" fillId="5" borderId="0" xfId="5" applyFill="1" applyAlignment="1">
      <alignment horizontal="left" vertical="top" wrapText="1"/>
    </xf>
  </cellXfs>
  <cellStyles count="7">
    <cellStyle name="Comma" xfId="3" builtinId="3"/>
    <cellStyle name="Hyperlink" xfId="1" builtinId="8"/>
    <cellStyle name="Hyperlink 2" xfId="4" xr:uid="{C4A4A906-5D84-4420-B5F1-B1DA22986D19}"/>
    <cellStyle name="Normal" xfId="0" builtinId="0"/>
    <cellStyle name="Normal 2" xfId="2" xr:uid="{130628A3-8F35-4304-AFAB-D666B4929E17}"/>
    <cellStyle name="Normal 3" xfId="6" xr:uid="{4B82C630-5833-4F3E-A0A8-027A1A1B2481}"/>
    <cellStyle name="Normal 4" xfId="5" xr:uid="{39F65305-011F-431E-A06E-09A7141AAD28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theme="4" tint="-0.499984740745262"/>
      </font>
      <fill>
        <patternFill>
          <bgColor theme="4" tint="0.79998168889431442"/>
        </patternFill>
      </fill>
    </dxf>
  </dxfs>
  <tableStyles count="0" defaultTableStyle="TableStyleMedium2" defaultPivotStyle="PivotStyleLight16"/>
  <colors>
    <mruColors>
      <color rgb="FFFFFFCC"/>
      <color rgb="FFFF66FF"/>
      <color rgb="FFE7E7FF"/>
      <color rgb="FFFFE5E5"/>
      <color rgb="FFEADCF4"/>
      <color rgb="FFBCEF89"/>
      <color rgb="FFA9EA68"/>
      <color rgb="FF99FF99"/>
      <color rgb="FF99FF66"/>
      <color rgb="FFFFFF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986963</xdr:colOff>
      <xdr:row>33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D19A40E1-97F3-45D7-A342-72EDEF55FD50}"/>
            </a:ext>
          </a:extLst>
        </xdr:cNvPr>
        <xdr:cNvSpPr txBox="1"/>
      </xdr:nvSpPr>
      <xdr:spPr>
        <a:xfrm>
          <a:off x="4926849" y="1651288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986963</xdr:colOff>
      <xdr:row>116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496A790B-AD79-483B-935A-100C0FE64793}"/>
            </a:ext>
          </a:extLst>
        </xdr:cNvPr>
        <xdr:cNvSpPr txBox="1"/>
      </xdr:nvSpPr>
      <xdr:spPr>
        <a:xfrm>
          <a:off x="7143577" y="168765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986963</xdr:colOff>
      <xdr:row>116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C90AD0E8-545E-4578-91C4-15D83B7671CC}"/>
            </a:ext>
          </a:extLst>
        </xdr:cNvPr>
        <xdr:cNvSpPr txBox="1"/>
      </xdr:nvSpPr>
      <xdr:spPr>
        <a:xfrm>
          <a:off x="9360304" y="16876568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3</xdr:col>
      <xdr:colOff>986963</xdr:colOff>
      <xdr:row>22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45C83DC-C711-4346-8FE7-09FACAECDBD2}"/>
            </a:ext>
          </a:extLst>
        </xdr:cNvPr>
        <xdr:cNvSpPr txBox="1"/>
      </xdr:nvSpPr>
      <xdr:spPr>
        <a:xfrm>
          <a:off x="4901738" y="15621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4</xdr:col>
      <xdr:colOff>986963</xdr:colOff>
      <xdr:row>74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26AA4E08-A173-4924-A5E4-154623C038AD}"/>
            </a:ext>
          </a:extLst>
        </xdr:cNvPr>
        <xdr:cNvSpPr txBox="1"/>
      </xdr:nvSpPr>
      <xdr:spPr>
        <a:xfrm>
          <a:off x="7054388" y="35147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5</xdr:col>
      <xdr:colOff>986963</xdr:colOff>
      <xdr:row>74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FFFD2524-A48D-4936-8DC2-BF125CC3F071}"/>
            </a:ext>
          </a:extLst>
        </xdr:cNvPr>
        <xdr:cNvSpPr txBox="1"/>
      </xdr:nvSpPr>
      <xdr:spPr>
        <a:xfrm>
          <a:off x="9273713" y="351472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969818</xdr:colOff>
      <xdr:row>113</xdr:row>
      <xdr:rowOff>0</xdr:rowOff>
    </xdr:from>
    <xdr:ext cx="184731" cy="436786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56597DE-6876-4B50-892C-19CEDDE46C8B}"/>
            </a:ext>
          </a:extLst>
        </xdr:cNvPr>
        <xdr:cNvSpPr txBox="1"/>
      </xdr:nvSpPr>
      <xdr:spPr>
        <a:xfrm>
          <a:off x="3088178" y="20680680"/>
          <a:ext cx="184731" cy="436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TimWa@" TargetMode="External"/><Relationship Id="rId21" Type="http://schemas.openxmlformats.org/officeDocument/2006/relationships/hyperlink" Target="mailto:Glenbrier_tech1@" TargetMode="External"/><Relationship Id="rId42" Type="http://schemas.openxmlformats.org/officeDocument/2006/relationships/hyperlink" Target="mailto:Windstone@" TargetMode="External"/><Relationship Id="rId63" Type="http://schemas.openxmlformats.org/officeDocument/2006/relationships/hyperlink" Target="mailto:Chalet@" TargetMode="External"/><Relationship Id="rId84" Type="http://schemas.openxmlformats.org/officeDocument/2006/relationships/hyperlink" Target="mailto:VillaValley@" TargetMode="External"/><Relationship Id="rId138" Type="http://schemas.openxmlformats.org/officeDocument/2006/relationships/hyperlink" Target="mailto:RanchoHuntington@" TargetMode="External"/><Relationship Id="rId159" Type="http://schemas.openxmlformats.org/officeDocument/2006/relationships/hyperlink" Target="mailto:Knollwood_East@" TargetMode="External"/><Relationship Id="rId170" Type="http://schemas.openxmlformats.org/officeDocument/2006/relationships/hyperlink" Target="mailto:ParkViewEstates@" TargetMode="External"/><Relationship Id="rId191" Type="http://schemas.openxmlformats.org/officeDocument/2006/relationships/hyperlink" Target="mailto:Waverly@" TargetMode="External"/><Relationship Id="rId205" Type="http://schemas.openxmlformats.org/officeDocument/2006/relationships/hyperlink" Target="mailto:Idlewild@" TargetMode="External"/><Relationship Id="rId107" Type="http://schemas.openxmlformats.org/officeDocument/2006/relationships/hyperlink" Target="mailto:Cottonwood@" TargetMode="External"/><Relationship Id="rId11" Type="http://schemas.openxmlformats.org/officeDocument/2006/relationships/hyperlink" Target="mailto:CambridgePark_tech1@" TargetMode="External"/><Relationship Id="rId32" Type="http://schemas.openxmlformats.org/officeDocument/2006/relationships/hyperlink" Target="mailto:Parkway_maint@" TargetMode="External"/><Relationship Id="rId53" Type="http://schemas.openxmlformats.org/officeDocument/2006/relationships/hyperlink" Target="mailto:HeidiManor@" TargetMode="External"/><Relationship Id="rId74" Type="http://schemas.openxmlformats.org/officeDocument/2006/relationships/hyperlink" Target="mailto:Crystal@" TargetMode="External"/><Relationship Id="rId128" Type="http://schemas.openxmlformats.org/officeDocument/2006/relationships/hyperlink" Target="mailto:HoganMeadows@" TargetMode="External"/><Relationship Id="rId149" Type="http://schemas.openxmlformats.org/officeDocument/2006/relationships/hyperlink" Target="mailto:Skylark_tech1@" TargetMode="External"/><Relationship Id="rId5" Type="http://schemas.openxmlformats.org/officeDocument/2006/relationships/hyperlink" Target="mailto:BellaVista_gk1@" TargetMode="External"/><Relationship Id="rId95" Type="http://schemas.openxmlformats.org/officeDocument/2006/relationships/hyperlink" Target="mailto:Duvall@" TargetMode="External"/><Relationship Id="rId160" Type="http://schemas.openxmlformats.org/officeDocument/2006/relationships/hyperlink" Target="mailto:Greenway_tech1@" TargetMode="External"/><Relationship Id="rId181" Type="http://schemas.openxmlformats.org/officeDocument/2006/relationships/hyperlink" Target="mailto:Aspen_maint@" TargetMode="External"/><Relationship Id="rId22" Type="http://schemas.openxmlformats.org/officeDocument/2006/relationships/hyperlink" Target="mailto:Maven_maint@" TargetMode="External"/><Relationship Id="rId43" Type="http://schemas.openxmlformats.org/officeDocument/2006/relationships/hyperlink" Target="mailto:Wildwood@" TargetMode="External"/><Relationship Id="rId64" Type="http://schemas.openxmlformats.org/officeDocument/2006/relationships/hyperlink" Target="mailto:Terrace@" TargetMode="External"/><Relationship Id="rId118" Type="http://schemas.openxmlformats.org/officeDocument/2006/relationships/hyperlink" Target="mailto:ValleyView@" TargetMode="External"/><Relationship Id="rId139" Type="http://schemas.openxmlformats.org/officeDocument/2006/relationships/hyperlink" Target="mailto:Broadmoor@" TargetMode="External"/><Relationship Id="rId85" Type="http://schemas.openxmlformats.org/officeDocument/2006/relationships/hyperlink" Target="mailto:PiercePark@" TargetMode="External"/><Relationship Id="rId150" Type="http://schemas.openxmlformats.org/officeDocument/2006/relationships/hyperlink" Target="mailto:Richland@" TargetMode="External"/><Relationship Id="rId171" Type="http://schemas.openxmlformats.org/officeDocument/2006/relationships/hyperlink" Target="mailto:Granada@" TargetMode="External"/><Relationship Id="rId192" Type="http://schemas.openxmlformats.org/officeDocument/2006/relationships/hyperlink" Target="mailto:Tualatin@" TargetMode="External"/><Relationship Id="rId206" Type="http://schemas.openxmlformats.org/officeDocument/2006/relationships/hyperlink" Target="mailto:Hangar128@" TargetMode="External"/><Relationship Id="rId12" Type="http://schemas.openxmlformats.org/officeDocument/2006/relationships/hyperlink" Target="mailto:Bonneville_tech1@" TargetMode="External"/><Relationship Id="rId33" Type="http://schemas.openxmlformats.org/officeDocument/2006/relationships/hyperlink" Target="mailto:PiercePark_maint@" TargetMode="External"/><Relationship Id="rId108" Type="http://schemas.openxmlformats.org/officeDocument/2006/relationships/hyperlink" Target="mailto:MonteVista@" TargetMode="External"/><Relationship Id="rId129" Type="http://schemas.openxmlformats.org/officeDocument/2006/relationships/hyperlink" Target="mailto:Portage@" TargetMode="External"/><Relationship Id="rId54" Type="http://schemas.openxmlformats.org/officeDocument/2006/relationships/hyperlink" Target="mailto:Concord@" TargetMode="External"/><Relationship Id="rId75" Type="http://schemas.openxmlformats.org/officeDocument/2006/relationships/hyperlink" Target="mailto:Sunset@" TargetMode="External"/><Relationship Id="rId96" Type="http://schemas.openxmlformats.org/officeDocument/2006/relationships/hyperlink" Target="mailto:CountryClub@" TargetMode="External"/><Relationship Id="rId140" Type="http://schemas.openxmlformats.org/officeDocument/2006/relationships/hyperlink" Target="mailto:Sunmeadows@" TargetMode="External"/><Relationship Id="rId161" Type="http://schemas.openxmlformats.org/officeDocument/2006/relationships/hyperlink" Target="mailto:CreekPoint_tech1@" TargetMode="External"/><Relationship Id="rId182" Type="http://schemas.openxmlformats.org/officeDocument/2006/relationships/hyperlink" Target="mailto:Idlewild_maint@" TargetMode="External"/><Relationship Id="rId6" Type="http://schemas.openxmlformats.org/officeDocument/2006/relationships/hyperlink" Target="mailto:Columbia_tech1@" TargetMode="External"/><Relationship Id="rId23" Type="http://schemas.openxmlformats.org/officeDocument/2006/relationships/hyperlink" Target="mailto:Lyndy_maint@" TargetMode="External"/><Relationship Id="rId119" Type="http://schemas.openxmlformats.org/officeDocument/2006/relationships/hyperlink" Target="mailto:Summercrest_maint@" TargetMode="External"/><Relationship Id="rId44" Type="http://schemas.openxmlformats.org/officeDocument/2006/relationships/hyperlink" Target="mailto:Shady@" TargetMode="External"/><Relationship Id="rId65" Type="http://schemas.openxmlformats.org/officeDocument/2006/relationships/hyperlink" Target="mailto:Lafayette@" TargetMode="External"/><Relationship Id="rId86" Type="http://schemas.openxmlformats.org/officeDocument/2006/relationships/hyperlink" Target="mailto:Channelisland@" TargetMode="External"/><Relationship Id="rId130" Type="http://schemas.openxmlformats.org/officeDocument/2006/relationships/hyperlink" Target="mailto:Blaisdell@" TargetMode="External"/><Relationship Id="rId151" Type="http://schemas.openxmlformats.org/officeDocument/2006/relationships/hyperlink" Target="mailto:CountryEstatesCO@" TargetMode="External"/><Relationship Id="rId172" Type="http://schemas.openxmlformats.org/officeDocument/2006/relationships/hyperlink" Target="mailto:WillowPines@" TargetMode="External"/><Relationship Id="rId193" Type="http://schemas.openxmlformats.org/officeDocument/2006/relationships/hyperlink" Target="mailto:Townfair@" TargetMode="External"/><Relationship Id="rId207" Type="http://schemas.openxmlformats.org/officeDocument/2006/relationships/hyperlink" Target="mailto:Canterbury@" TargetMode="External"/><Relationship Id="rId13" Type="http://schemas.openxmlformats.org/officeDocument/2006/relationships/hyperlink" Target="mailto:riverpace_tech1@" TargetMode="External"/><Relationship Id="rId109" Type="http://schemas.openxmlformats.org/officeDocument/2006/relationships/hyperlink" Target="mailto:Palatial@" TargetMode="External"/><Relationship Id="rId34" Type="http://schemas.openxmlformats.org/officeDocument/2006/relationships/hyperlink" Target="mailto:AntelopeValley_maint@" TargetMode="External"/><Relationship Id="rId55" Type="http://schemas.openxmlformats.org/officeDocument/2006/relationships/hyperlink" Target="mailto:Clairmont@" TargetMode="External"/><Relationship Id="rId76" Type="http://schemas.openxmlformats.org/officeDocument/2006/relationships/hyperlink" Target="mailto:Sundance@" TargetMode="External"/><Relationship Id="rId97" Type="http://schemas.openxmlformats.org/officeDocument/2006/relationships/hyperlink" Target="mailto:Auburn@" TargetMode="External"/><Relationship Id="rId120" Type="http://schemas.openxmlformats.org/officeDocument/2006/relationships/hyperlink" Target="mailto:Summercrest_mgr@" TargetMode="External"/><Relationship Id="rId141" Type="http://schemas.openxmlformats.org/officeDocument/2006/relationships/hyperlink" Target="mailto:ButteCrest@" TargetMode="External"/><Relationship Id="rId7" Type="http://schemas.openxmlformats.org/officeDocument/2006/relationships/hyperlink" Target="mailto:Brookhollow_maint@" TargetMode="External"/><Relationship Id="rId162" Type="http://schemas.openxmlformats.org/officeDocument/2006/relationships/hyperlink" Target="mailto:CentralPark_maint@" TargetMode="External"/><Relationship Id="rId183" Type="http://schemas.openxmlformats.org/officeDocument/2006/relationships/hyperlink" Target="mailto:Maven@" TargetMode="External"/><Relationship Id="rId24" Type="http://schemas.openxmlformats.org/officeDocument/2006/relationships/hyperlink" Target="mailto:BigValleyWoods_maint@" TargetMode="External"/><Relationship Id="rId45" Type="http://schemas.openxmlformats.org/officeDocument/2006/relationships/hyperlink" Target="mailto:McNary@" TargetMode="External"/><Relationship Id="rId66" Type="http://schemas.openxmlformats.org/officeDocument/2006/relationships/hyperlink" Target="mailto:Castle@" TargetMode="External"/><Relationship Id="rId87" Type="http://schemas.openxmlformats.org/officeDocument/2006/relationships/hyperlink" Target="mailto:Camarillo@" TargetMode="External"/><Relationship Id="rId110" Type="http://schemas.openxmlformats.org/officeDocument/2006/relationships/hyperlink" Target="mailto:Ridgewood@" TargetMode="External"/><Relationship Id="rId131" Type="http://schemas.openxmlformats.org/officeDocument/2006/relationships/hyperlink" Target="mailto:Lyndy_maint@" TargetMode="External"/><Relationship Id="rId61" Type="http://schemas.openxmlformats.org/officeDocument/2006/relationships/hyperlink" Target="mailto:GoldenOaks@" TargetMode="External"/><Relationship Id="rId82" Type="http://schemas.openxmlformats.org/officeDocument/2006/relationships/hyperlink" Target="mailto:GardenTerrace@" TargetMode="External"/><Relationship Id="rId152" Type="http://schemas.openxmlformats.org/officeDocument/2006/relationships/hyperlink" Target="mailto:Sunnyside@" TargetMode="External"/><Relationship Id="rId173" Type="http://schemas.openxmlformats.org/officeDocument/2006/relationships/hyperlink" Target="mailto:GreenAcres@" TargetMode="External"/><Relationship Id="rId194" Type="http://schemas.openxmlformats.org/officeDocument/2006/relationships/hyperlink" Target="mailto:Parkside@" TargetMode="External"/><Relationship Id="rId199" Type="http://schemas.openxmlformats.org/officeDocument/2006/relationships/hyperlink" Target="mailto:Canterbury_maint@" TargetMode="External"/><Relationship Id="rId203" Type="http://schemas.openxmlformats.org/officeDocument/2006/relationships/hyperlink" Target="mailto:SilverBay@" TargetMode="External"/><Relationship Id="rId208" Type="http://schemas.openxmlformats.org/officeDocument/2006/relationships/printerSettings" Target="../printerSettings/printerSettings1.bin"/><Relationship Id="rId19" Type="http://schemas.openxmlformats.org/officeDocument/2006/relationships/hyperlink" Target="mailto:ButteCrest_tech1@" TargetMode="External"/><Relationship Id="rId14" Type="http://schemas.openxmlformats.org/officeDocument/2006/relationships/hyperlink" Target="mailto:AuburnHills@" TargetMode="External"/><Relationship Id="rId30" Type="http://schemas.openxmlformats.org/officeDocument/2006/relationships/hyperlink" Target="mailto:Knollwood_maint@" TargetMode="External"/><Relationship Id="rId35" Type="http://schemas.openxmlformats.org/officeDocument/2006/relationships/hyperlink" Target="mailto:Parkview_maint@" TargetMode="External"/><Relationship Id="rId56" Type="http://schemas.openxmlformats.org/officeDocument/2006/relationships/hyperlink" Target="mailto:BigValleyWoods@" TargetMode="External"/><Relationship Id="rId77" Type="http://schemas.openxmlformats.org/officeDocument/2006/relationships/hyperlink" Target="mailto:Summerset@" TargetMode="External"/><Relationship Id="rId100" Type="http://schemas.openxmlformats.org/officeDocument/2006/relationships/hyperlink" Target="mailto:ParkTrace@" TargetMode="External"/><Relationship Id="rId105" Type="http://schemas.openxmlformats.org/officeDocument/2006/relationships/hyperlink" Target="mailto:Bonneville@" TargetMode="External"/><Relationship Id="rId126" Type="http://schemas.openxmlformats.org/officeDocument/2006/relationships/hyperlink" Target="mailto:AppleTree_maint@" TargetMode="External"/><Relationship Id="rId147" Type="http://schemas.openxmlformats.org/officeDocument/2006/relationships/hyperlink" Target="mailto:Columbia@" TargetMode="External"/><Relationship Id="rId168" Type="http://schemas.openxmlformats.org/officeDocument/2006/relationships/hyperlink" Target="mailto:AspenRiverpark@" TargetMode="External"/><Relationship Id="rId8" Type="http://schemas.openxmlformats.org/officeDocument/2006/relationships/hyperlink" Target="mailto:Brookhollow_maint@" TargetMode="External"/><Relationship Id="rId51" Type="http://schemas.openxmlformats.org/officeDocument/2006/relationships/hyperlink" Target="mailto:ThePines@" TargetMode="External"/><Relationship Id="rId72" Type="http://schemas.openxmlformats.org/officeDocument/2006/relationships/hyperlink" Target="mailto:Country@" TargetMode="External"/><Relationship Id="rId93" Type="http://schemas.openxmlformats.org/officeDocument/2006/relationships/hyperlink" Target="mailto:HeatherHills@" TargetMode="External"/><Relationship Id="rId98" Type="http://schemas.openxmlformats.org/officeDocument/2006/relationships/hyperlink" Target="mailto:AlpineEstates@" TargetMode="External"/><Relationship Id="rId121" Type="http://schemas.openxmlformats.org/officeDocument/2006/relationships/hyperlink" Target="mailto:OPTmaintenance@" TargetMode="External"/><Relationship Id="rId142" Type="http://schemas.openxmlformats.org/officeDocument/2006/relationships/hyperlink" Target="mailto:HiddenGlen@" TargetMode="External"/><Relationship Id="rId163" Type="http://schemas.openxmlformats.org/officeDocument/2006/relationships/hyperlink" Target="mailto:CambridgeTowers_maint@" TargetMode="External"/><Relationship Id="rId184" Type="http://schemas.openxmlformats.org/officeDocument/2006/relationships/hyperlink" Target="mailto:Lyndy@" TargetMode="External"/><Relationship Id="rId189" Type="http://schemas.openxmlformats.org/officeDocument/2006/relationships/hyperlink" Target="mailto:Aldrich@" TargetMode="External"/><Relationship Id="rId3" Type="http://schemas.openxmlformats.org/officeDocument/2006/relationships/hyperlink" Target="mailto:Chalet_tech1@" TargetMode="External"/><Relationship Id="rId25" Type="http://schemas.openxmlformats.org/officeDocument/2006/relationships/hyperlink" Target="mailto:Woodcreek_maint@" TargetMode="External"/><Relationship Id="rId46" Type="http://schemas.openxmlformats.org/officeDocument/2006/relationships/hyperlink" Target="mailto:Copper@" TargetMode="External"/><Relationship Id="rId67" Type="http://schemas.openxmlformats.org/officeDocument/2006/relationships/hyperlink" Target="mailto:Bellavista@" TargetMode="External"/><Relationship Id="rId116" Type="http://schemas.openxmlformats.org/officeDocument/2006/relationships/hyperlink" Target="mailto:Skyline@" TargetMode="External"/><Relationship Id="rId137" Type="http://schemas.openxmlformats.org/officeDocument/2006/relationships/hyperlink" Target="mailto:Elevate@" TargetMode="External"/><Relationship Id="rId158" Type="http://schemas.openxmlformats.org/officeDocument/2006/relationships/hyperlink" Target="mailto:LenoxSummit@" TargetMode="External"/><Relationship Id="rId20" Type="http://schemas.openxmlformats.org/officeDocument/2006/relationships/hyperlink" Target="mailto:Auburn_maint@" TargetMode="External"/><Relationship Id="rId41" Type="http://schemas.openxmlformats.org/officeDocument/2006/relationships/hyperlink" Target="mailto:Glenbrier_tech1@" TargetMode="External"/><Relationship Id="rId62" Type="http://schemas.openxmlformats.org/officeDocument/2006/relationships/hyperlink" Target="mailto:Churchill@" TargetMode="External"/><Relationship Id="rId83" Type="http://schemas.openxmlformats.org/officeDocument/2006/relationships/hyperlink" Target="mailto:Parkway@" TargetMode="External"/><Relationship Id="rId88" Type="http://schemas.openxmlformats.org/officeDocument/2006/relationships/hyperlink" Target="mailto:AntelopeValley@" TargetMode="External"/><Relationship Id="rId111" Type="http://schemas.openxmlformats.org/officeDocument/2006/relationships/hyperlink" Target="mailto:Glenbrier@" TargetMode="External"/><Relationship Id="rId132" Type="http://schemas.openxmlformats.org/officeDocument/2006/relationships/hyperlink" Target="mailto:Tualatin_maint@" TargetMode="External"/><Relationship Id="rId153" Type="http://schemas.openxmlformats.org/officeDocument/2006/relationships/hyperlink" Target="mailto:Lamplighter@" TargetMode="External"/><Relationship Id="rId174" Type="http://schemas.openxmlformats.org/officeDocument/2006/relationships/hyperlink" Target="mailto:Oakpointe@" TargetMode="External"/><Relationship Id="rId179" Type="http://schemas.openxmlformats.org/officeDocument/2006/relationships/hyperlink" Target="mailto:Skandia@" TargetMode="External"/><Relationship Id="rId195" Type="http://schemas.openxmlformats.org/officeDocument/2006/relationships/hyperlink" Target="mailto:MountainHigh@" TargetMode="External"/><Relationship Id="rId209" Type="http://schemas.openxmlformats.org/officeDocument/2006/relationships/drawing" Target="../drawings/drawing1.xml"/><Relationship Id="rId190" Type="http://schemas.openxmlformats.org/officeDocument/2006/relationships/hyperlink" Target="mailto:Woodcreek@" TargetMode="External"/><Relationship Id="rId204" Type="http://schemas.openxmlformats.org/officeDocument/2006/relationships/hyperlink" Target="mailto:Orchard@" TargetMode="External"/><Relationship Id="rId15" Type="http://schemas.openxmlformats.org/officeDocument/2006/relationships/hyperlink" Target="mailto:Peachwood@" TargetMode="External"/><Relationship Id="rId36" Type="http://schemas.openxmlformats.org/officeDocument/2006/relationships/hyperlink" Target="mailto:Blaisdell_maint@" TargetMode="External"/><Relationship Id="rId57" Type="http://schemas.openxmlformats.org/officeDocument/2006/relationships/hyperlink" Target="mailto:Windemere@" TargetMode="External"/><Relationship Id="rId106" Type="http://schemas.openxmlformats.org/officeDocument/2006/relationships/hyperlink" Target="mailto:AppleAcres@" TargetMode="External"/><Relationship Id="rId127" Type="http://schemas.openxmlformats.org/officeDocument/2006/relationships/hyperlink" Target="mailto:Majestic@" TargetMode="External"/><Relationship Id="rId10" Type="http://schemas.openxmlformats.org/officeDocument/2006/relationships/hyperlink" Target="mailto:CinnamonRidge_tech1@" TargetMode="External"/><Relationship Id="rId31" Type="http://schemas.openxmlformats.org/officeDocument/2006/relationships/hyperlink" Target="mailto:Knollwood_maint@" TargetMode="External"/><Relationship Id="rId52" Type="http://schemas.openxmlformats.org/officeDocument/2006/relationships/hyperlink" Target="mailto:RemingtonArms@" TargetMode="External"/><Relationship Id="rId73" Type="http://schemas.openxmlformats.org/officeDocument/2006/relationships/hyperlink" Target="mailto:Crystal@" TargetMode="External"/><Relationship Id="rId78" Type="http://schemas.openxmlformats.org/officeDocument/2006/relationships/hyperlink" Target="mailto:Royal@" TargetMode="External"/><Relationship Id="rId94" Type="http://schemas.openxmlformats.org/officeDocument/2006/relationships/hyperlink" Target="mailto:GoldenValley@" TargetMode="External"/><Relationship Id="rId99" Type="http://schemas.openxmlformats.org/officeDocument/2006/relationships/hyperlink" Target="mailto:Whispering@" TargetMode="External"/><Relationship Id="rId101" Type="http://schemas.openxmlformats.org/officeDocument/2006/relationships/hyperlink" Target="mailto:LittleMountain@" TargetMode="External"/><Relationship Id="rId122" Type="http://schemas.openxmlformats.org/officeDocument/2006/relationships/hyperlink" Target="mailto:OaklandPark@" TargetMode="External"/><Relationship Id="rId143" Type="http://schemas.openxmlformats.org/officeDocument/2006/relationships/hyperlink" Target="mailto:Camelot@" TargetMode="External"/><Relationship Id="rId148" Type="http://schemas.openxmlformats.org/officeDocument/2006/relationships/hyperlink" Target="mailto:Skylark_tech2@" TargetMode="External"/><Relationship Id="rId164" Type="http://schemas.openxmlformats.org/officeDocument/2006/relationships/hyperlink" Target="mailto:AppleTree@" TargetMode="External"/><Relationship Id="rId169" Type="http://schemas.openxmlformats.org/officeDocument/2006/relationships/hyperlink" Target="mailto:CambridgePark@" TargetMode="External"/><Relationship Id="rId185" Type="http://schemas.openxmlformats.org/officeDocument/2006/relationships/hyperlink" Target="mailto:Greenway@" TargetMode="External"/><Relationship Id="rId4" Type="http://schemas.openxmlformats.org/officeDocument/2006/relationships/hyperlink" Target="mailto:CastlePark_tech1@" TargetMode="External"/><Relationship Id="rId9" Type="http://schemas.openxmlformats.org/officeDocument/2006/relationships/hyperlink" Target="mailto:Camarillo_tech1@" TargetMode="External"/><Relationship Id="rId180" Type="http://schemas.openxmlformats.org/officeDocument/2006/relationships/hyperlink" Target="mailto:MountainView@" TargetMode="External"/><Relationship Id="rId210" Type="http://schemas.openxmlformats.org/officeDocument/2006/relationships/vmlDrawing" Target="../drawings/vmlDrawing1.vml"/><Relationship Id="rId26" Type="http://schemas.openxmlformats.org/officeDocument/2006/relationships/hyperlink" Target="mailto:Waverly_maint@" TargetMode="External"/><Relationship Id="rId47" Type="http://schemas.openxmlformats.org/officeDocument/2006/relationships/hyperlink" Target="mailto:Briarwood@" TargetMode="External"/><Relationship Id="rId68" Type="http://schemas.openxmlformats.org/officeDocument/2006/relationships/hyperlink" Target="mailto:TableRock@" TargetMode="External"/><Relationship Id="rId89" Type="http://schemas.openxmlformats.org/officeDocument/2006/relationships/hyperlink" Target="mailto:WhiteRiver@" TargetMode="External"/><Relationship Id="rId112" Type="http://schemas.openxmlformats.org/officeDocument/2006/relationships/hyperlink" Target="mailto:Granger@" TargetMode="External"/><Relationship Id="rId133" Type="http://schemas.openxmlformats.org/officeDocument/2006/relationships/hyperlink" Target="mailto:Brookhollow@" TargetMode="External"/><Relationship Id="rId154" Type="http://schemas.openxmlformats.org/officeDocument/2006/relationships/hyperlink" Target="mailto:Parkview@" TargetMode="External"/><Relationship Id="rId175" Type="http://schemas.openxmlformats.org/officeDocument/2006/relationships/hyperlink" Target="mailto:Oakhollow@" TargetMode="External"/><Relationship Id="rId196" Type="http://schemas.openxmlformats.org/officeDocument/2006/relationships/hyperlink" Target="mailto:MountainHigh_maint@" TargetMode="External"/><Relationship Id="rId200" Type="http://schemas.openxmlformats.org/officeDocument/2006/relationships/hyperlink" Target="mailto:Orchard_maint@" TargetMode="External"/><Relationship Id="rId16" Type="http://schemas.openxmlformats.org/officeDocument/2006/relationships/hyperlink" Target="mailto:Meadowcrest@" TargetMode="External"/><Relationship Id="rId37" Type="http://schemas.openxmlformats.org/officeDocument/2006/relationships/hyperlink" Target="mailto:Kapuna_maint@" TargetMode="External"/><Relationship Id="rId58" Type="http://schemas.openxmlformats.org/officeDocument/2006/relationships/hyperlink" Target="mailto:MontaLoma@" TargetMode="External"/><Relationship Id="rId79" Type="http://schemas.openxmlformats.org/officeDocument/2006/relationships/hyperlink" Target="mailto:Prado@" TargetMode="External"/><Relationship Id="rId102" Type="http://schemas.openxmlformats.org/officeDocument/2006/relationships/hyperlink" Target="mailto:CountryManor@" TargetMode="External"/><Relationship Id="rId123" Type="http://schemas.openxmlformats.org/officeDocument/2006/relationships/hyperlink" Target="mailto:Laurel@" TargetMode="External"/><Relationship Id="rId144" Type="http://schemas.openxmlformats.org/officeDocument/2006/relationships/hyperlink" Target="mailto:Columbus@" TargetMode="External"/><Relationship Id="rId90" Type="http://schemas.openxmlformats.org/officeDocument/2006/relationships/hyperlink" Target="mailto:Tacoma@" TargetMode="External"/><Relationship Id="rId165" Type="http://schemas.openxmlformats.org/officeDocument/2006/relationships/hyperlink" Target="mailto:Kapuna@" TargetMode="External"/><Relationship Id="rId186" Type="http://schemas.openxmlformats.org/officeDocument/2006/relationships/hyperlink" Target="mailto:CreekPoint@" TargetMode="External"/><Relationship Id="rId211" Type="http://schemas.openxmlformats.org/officeDocument/2006/relationships/comments" Target="../comments1.xml"/><Relationship Id="rId27" Type="http://schemas.openxmlformats.org/officeDocument/2006/relationships/hyperlink" Target="mailto:Townfair_maint@" TargetMode="External"/><Relationship Id="rId48" Type="http://schemas.openxmlformats.org/officeDocument/2006/relationships/hyperlink" Target="mailto:AspenMeadows@" TargetMode="External"/><Relationship Id="rId69" Type="http://schemas.openxmlformats.org/officeDocument/2006/relationships/hyperlink" Target="mailto:Rogue@" TargetMode="External"/><Relationship Id="rId113" Type="http://schemas.openxmlformats.org/officeDocument/2006/relationships/hyperlink" Target="mailto:Rustic@" TargetMode="External"/><Relationship Id="rId134" Type="http://schemas.openxmlformats.org/officeDocument/2006/relationships/hyperlink" Target="mailto:Knollwood_West@" TargetMode="External"/><Relationship Id="rId80" Type="http://schemas.openxmlformats.org/officeDocument/2006/relationships/hyperlink" Target="mailto:MillVilla@" TargetMode="External"/><Relationship Id="rId155" Type="http://schemas.openxmlformats.org/officeDocument/2006/relationships/hyperlink" Target="mailto:MillCreek@" TargetMode="External"/><Relationship Id="rId176" Type="http://schemas.openxmlformats.org/officeDocument/2006/relationships/hyperlink" Target="mailto:Oakridge@" TargetMode="External"/><Relationship Id="rId197" Type="http://schemas.openxmlformats.org/officeDocument/2006/relationships/hyperlink" Target="mailto:Fieldstone_maint@" TargetMode="External"/><Relationship Id="rId201" Type="http://schemas.openxmlformats.org/officeDocument/2006/relationships/hyperlink" Target="mailto:Waterford_maint@" TargetMode="External"/><Relationship Id="rId17" Type="http://schemas.openxmlformats.org/officeDocument/2006/relationships/hyperlink" Target="mailto:BrookhollowRV@" TargetMode="External"/><Relationship Id="rId38" Type="http://schemas.openxmlformats.org/officeDocument/2006/relationships/hyperlink" Target="mailto:ParkTrace_maint@" TargetMode="External"/><Relationship Id="rId59" Type="http://schemas.openxmlformats.org/officeDocument/2006/relationships/hyperlink" Target="mailto:Monmouth@" TargetMode="External"/><Relationship Id="rId103" Type="http://schemas.openxmlformats.org/officeDocument/2006/relationships/hyperlink" Target="mailto:WoodHaven@" TargetMode="External"/><Relationship Id="rId124" Type="http://schemas.openxmlformats.org/officeDocument/2006/relationships/hyperlink" Target="mailto:TheCrest@" TargetMode="External"/><Relationship Id="rId70" Type="http://schemas.openxmlformats.org/officeDocument/2006/relationships/hyperlink" Target="mailto:River@" TargetMode="External"/><Relationship Id="rId91" Type="http://schemas.openxmlformats.org/officeDocument/2006/relationships/hyperlink" Target="mailto:Skylark@" TargetMode="External"/><Relationship Id="rId145" Type="http://schemas.openxmlformats.org/officeDocument/2006/relationships/hyperlink" Target="mailto:RioVerde@" TargetMode="External"/><Relationship Id="rId166" Type="http://schemas.openxmlformats.org/officeDocument/2006/relationships/hyperlink" Target="mailto:ChannelIsland_maint@" TargetMode="External"/><Relationship Id="rId187" Type="http://schemas.openxmlformats.org/officeDocument/2006/relationships/hyperlink" Target="mailto:CentralPark@" TargetMode="External"/><Relationship Id="rId1" Type="http://schemas.openxmlformats.org/officeDocument/2006/relationships/hyperlink" Target="mailto:Clairmont_tech1@" TargetMode="External"/><Relationship Id="rId28" Type="http://schemas.openxmlformats.org/officeDocument/2006/relationships/hyperlink" Target="mailto:Parkside_maint@" TargetMode="External"/><Relationship Id="rId49" Type="http://schemas.openxmlformats.org/officeDocument/2006/relationships/hyperlink" Target="mailto:Arrowhead@" TargetMode="External"/><Relationship Id="rId114" Type="http://schemas.openxmlformats.org/officeDocument/2006/relationships/hyperlink" Target="mailto:Alyson@" TargetMode="External"/><Relationship Id="rId60" Type="http://schemas.openxmlformats.org/officeDocument/2006/relationships/hyperlink" Target="mailto:Granada@" TargetMode="External"/><Relationship Id="rId81" Type="http://schemas.openxmlformats.org/officeDocument/2006/relationships/hyperlink" Target="mailto:KingArthur@" TargetMode="External"/><Relationship Id="rId135" Type="http://schemas.openxmlformats.org/officeDocument/2006/relationships/hyperlink" Target="mailto:Whispering_maint@" TargetMode="External"/><Relationship Id="rId156" Type="http://schemas.openxmlformats.org/officeDocument/2006/relationships/hyperlink" Target="mailto:Shady@" TargetMode="External"/><Relationship Id="rId177" Type="http://schemas.openxmlformats.org/officeDocument/2006/relationships/hyperlink" Target="mailto:StarliteVillage@" TargetMode="External"/><Relationship Id="rId198" Type="http://schemas.openxmlformats.org/officeDocument/2006/relationships/hyperlink" Target="mailto:Fieldstone@" TargetMode="External"/><Relationship Id="rId202" Type="http://schemas.openxmlformats.org/officeDocument/2006/relationships/hyperlink" Target="mailto:Waterford@" TargetMode="External"/><Relationship Id="rId18" Type="http://schemas.openxmlformats.org/officeDocument/2006/relationships/hyperlink" Target="mailto:WoodlandPark@" TargetMode="External"/><Relationship Id="rId39" Type="http://schemas.openxmlformats.org/officeDocument/2006/relationships/hyperlink" Target="mailto:LenoxSummit_maint@" TargetMode="External"/><Relationship Id="rId50" Type="http://schemas.openxmlformats.org/officeDocument/2006/relationships/hyperlink" Target="mailto:Village@" TargetMode="External"/><Relationship Id="rId104" Type="http://schemas.openxmlformats.org/officeDocument/2006/relationships/hyperlink" Target="mailto:Winchester@" TargetMode="External"/><Relationship Id="rId125" Type="http://schemas.openxmlformats.org/officeDocument/2006/relationships/hyperlink" Target="mailto:Fairway@" TargetMode="External"/><Relationship Id="rId146" Type="http://schemas.openxmlformats.org/officeDocument/2006/relationships/hyperlink" Target="mailto:Elevate_maint@" TargetMode="External"/><Relationship Id="rId167" Type="http://schemas.openxmlformats.org/officeDocument/2006/relationships/hyperlink" Target="mailto:Alpinevista@" TargetMode="External"/><Relationship Id="rId188" Type="http://schemas.openxmlformats.org/officeDocument/2006/relationships/hyperlink" Target="mailto:CambridgeTowers@" TargetMode="External"/><Relationship Id="rId71" Type="http://schemas.openxmlformats.org/officeDocument/2006/relationships/hyperlink" Target="mailto:Meadow@" TargetMode="External"/><Relationship Id="rId92" Type="http://schemas.openxmlformats.org/officeDocument/2006/relationships/hyperlink" Target="mailto:Skylark@" TargetMode="External"/><Relationship Id="rId2" Type="http://schemas.openxmlformats.org/officeDocument/2006/relationships/hyperlink" Target="mailto:Columbus_tech1@" TargetMode="External"/><Relationship Id="rId29" Type="http://schemas.openxmlformats.org/officeDocument/2006/relationships/hyperlink" Target="mailto:Hangar_maint@" TargetMode="External"/><Relationship Id="rId40" Type="http://schemas.openxmlformats.org/officeDocument/2006/relationships/hyperlink" Target="mailto:SilverBay_tech1@" TargetMode="External"/><Relationship Id="rId115" Type="http://schemas.openxmlformats.org/officeDocument/2006/relationships/hyperlink" Target="mailto:FairOaks@" TargetMode="External"/><Relationship Id="rId136" Type="http://schemas.openxmlformats.org/officeDocument/2006/relationships/hyperlink" Target="mailto:Woodburn@" TargetMode="External"/><Relationship Id="rId157" Type="http://schemas.openxmlformats.org/officeDocument/2006/relationships/hyperlink" Target="mailto:ParkViewEstates@" TargetMode="External"/><Relationship Id="rId178" Type="http://schemas.openxmlformats.org/officeDocument/2006/relationships/hyperlink" Target="mailto:Roguemaint@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SSucco@ipgliving.com" TargetMode="External"/><Relationship Id="rId13" Type="http://schemas.openxmlformats.org/officeDocument/2006/relationships/hyperlink" Target="mailto:TVidaurri@ipgliving.com" TargetMode="External"/><Relationship Id="rId18" Type="http://schemas.openxmlformats.org/officeDocument/2006/relationships/hyperlink" Target="mailto:JVanNoy@ipgliving.com" TargetMode="External"/><Relationship Id="rId3" Type="http://schemas.openxmlformats.org/officeDocument/2006/relationships/hyperlink" Target="mailto:CGoss@ipgliving.com" TargetMode="External"/><Relationship Id="rId21" Type="http://schemas.openxmlformats.org/officeDocument/2006/relationships/vmlDrawing" Target="../drawings/vmlDrawing2.vml"/><Relationship Id="rId7" Type="http://schemas.openxmlformats.org/officeDocument/2006/relationships/hyperlink" Target="mailto:HPorter@ipgliving.com" TargetMode="External"/><Relationship Id="rId12" Type="http://schemas.openxmlformats.org/officeDocument/2006/relationships/hyperlink" Target="mailto:JRodriguez@ipgliving.com" TargetMode="External"/><Relationship Id="rId17" Type="http://schemas.openxmlformats.org/officeDocument/2006/relationships/hyperlink" Target="mailto:TPiccolo@ipgliving.com" TargetMode="External"/><Relationship Id="rId2" Type="http://schemas.openxmlformats.org/officeDocument/2006/relationships/hyperlink" Target="mailto:MMiramonte@ipgliving.com" TargetMode="External"/><Relationship Id="rId16" Type="http://schemas.openxmlformats.org/officeDocument/2006/relationships/hyperlink" Target="mailto:DSchingen@ipgliving.com" TargetMode="External"/><Relationship Id="rId20" Type="http://schemas.openxmlformats.org/officeDocument/2006/relationships/printerSettings" Target="../printerSettings/printerSettings3.bin"/><Relationship Id="rId1" Type="http://schemas.openxmlformats.org/officeDocument/2006/relationships/hyperlink" Target="mailto:VAvila@ipgliving.com" TargetMode="External"/><Relationship Id="rId6" Type="http://schemas.openxmlformats.org/officeDocument/2006/relationships/hyperlink" Target="mailto:LRivera@ipgliving.com" TargetMode="External"/><Relationship Id="rId11" Type="http://schemas.openxmlformats.org/officeDocument/2006/relationships/hyperlink" Target="mailto:JPeters@ipgliving.com" TargetMode="External"/><Relationship Id="rId5" Type="http://schemas.openxmlformats.org/officeDocument/2006/relationships/hyperlink" Target="mailto:EAlvarez@ipgliving.com" TargetMode="External"/><Relationship Id="rId15" Type="http://schemas.openxmlformats.org/officeDocument/2006/relationships/hyperlink" Target="mailto:AFritz@ipgliving.com" TargetMode="External"/><Relationship Id="rId10" Type="http://schemas.openxmlformats.org/officeDocument/2006/relationships/hyperlink" Target="mailto:JHensley@ipgliving.com" TargetMode="External"/><Relationship Id="rId19" Type="http://schemas.openxmlformats.org/officeDocument/2006/relationships/hyperlink" Target="mailto:DSchingen@ipgliving.com" TargetMode="External"/><Relationship Id="rId4" Type="http://schemas.openxmlformats.org/officeDocument/2006/relationships/hyperlink" Target="mailto:MFink@ipgliving.com" TargetMode="External"/><Relationship Id="rId9" Type="http://schemas.openxmlformats.org/officeDocument/2006/relationships/hyperlink" Target="mailto:JLockwood@ipgliving.com" TargetMode="External"/><Relationship Id="rId14" Type="http://schemas.openxmlformats.org/officeDocument/2006/relationships/hyperlink" Target="mailto:RWedgwood@ipgliving.com" TargetMode="External"/><Relationship Id="rId22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CEC53-5FA3-4AC8-B646-0631EF9CC7A0}">
  <sheetPr codeName="Sheet1"/>
  <dimension ref="A1:AI154"/>
  <sheetViews>
    <sheetView zoomScale="87" zoomScaleNormal="95" workbookViewId="0">
      <pane xSplit="4" ySplit="2" topLeftCell="E120" activePane="bottomRight" state="frozen"/>
      <selection activeCell="R3" sqref="R3:R201"/>
      <selection pane="topRight" activeCell="R3" sqref="R3:R201"/>
      <selection pane="bottomLeft" activeCell="R3" sqref="R3:R201"/>
      <selection pane="bottomRight" activeCell="G2" sqref="G2"/>
    </sheetView>
  </sheetViews>
  <sheetFormatPr defaultColWidth="10.625" defaultRowHeight="14.25" x14ac:dyDescent="0.2"/>
  <cols>
    <col min="1" max="1" width="10.375" style="3" bestFit="1" customWidth="1"/>
    <col min="2" max="2" width="17.375" style="40" bestFit="1" customWidth="1"/>
    <col min="3" max="3" width="20.125" style="40" bestFit="1" customWidth="1"/>
    <col min="4" max="4" width="40.875" style="3" bestFit="1" customWidth="1"/>
    <col min="5" max="5" width="26.25" style="3" bestFit="1" customWidth="1"/>
    <col min="6" max="6" width="15.25" style="3" bestFit="1" customWidth="1"/>
    <col min="7" max="7" width="7.25" style="3" bestFit="1" customWidth="1"/>
    <col min="8" max="8" width="6" style="3" bestFit="1" customWidth="1"/>
    <col min="9" max="9" width="33.375" style="3" bestFit="1" customWidth="1"/>
    <col min="10" max="10" width="24.125" style="3" bestFit="1" customWidth="1"/>
    <col min="11" max="11" width="26.875" style="3" bestFit="1" customWidth="1"/>
    <col min="12" max="12" width="17.75" bestFit="1" customWidth="1"/>
    <col min="13" max="14" width="12.625" style="3" bestFit="1" customWidth="1"/>
    <col min="15" max="15" width="23.125" style="44" bestFit="1" customWidth="1"/>
    <col min="16" max="16" width="12.25" style="3" bestFit="1" customWidth="1"/>
    <col min="17" max="17" width="26.875" style="3" customWidth="1"/>
    <col min="18" max="18" width="14.75" style="40" bestFit="1" customWidth="1"/>
    <col min="19" max="19" width="12.75" style="40" bestFit="1" customWidth="1"/>
    <col min="20" max="20" width="14.875" style="40" bestFit="1" customWidth="1"/>
    <col min="21" max="21" width="12.25" style="40" bestFit="1" customWidth="1"/>
    <col min="22" max="22" width="12.5" style="42" bestFit="1" customWidth="1"/>
    <col min="23" max="23" width="11.625" style="3" bestFit="1" customWidth="1"/>
    <col min="24" max="24" width="86.75" style="3" bestFit="1" customWidth="1"/>
    <col min="25" max="25" width="12.25" style="3" bestFit="1" customWidth="1"/>
    <col min="26" max="26" width="14" style="3" bestFit="1" customWidth="1"/>
    <col min="27" max="27" width="8.375" style="3" bestFit="1" customWidth="1"/>
    <col min="28" max="28" width="10.5" style="3" bestFit="1" customWidth="1"/>
    <col min="29" max="29" width="16.5" style="40" bestFit="1" customWidth="1"/>
    <col min="30" max="30" width="18.75" style="40" bestFit="1" customWidth="1"/>
    <col min="31" max="31" width="15.375" style="40" bestFit="1" customWidth="1"/>
    <col min="32" max="32" width="15.25" style="40" bestFit="1" customWidth="1"/>
    <col min="33" max="33" width="13.875" style="40" bestFit="1" customWidth="1"/>
    <col min="34" max="34" width="21.125" style="3" bestFit="1" customWidth="1"/>
    <col min="36" max="16384" width="10.625" style="3"/>
  </cols>
  <sheetData>
    <row r="1" spans="1:34" x14ac:dyDescent="0.2">
      <c r="A1" s="43"/>
      <c r="B1" s="155" t="s">
        <v>916</v>
      </c>
      <c r="C1" s="155"/>
      <c r="D1" s="108" t="s">
        <v>1726</v>
      </c>
      <c r="F1" s="132" t="s">
        <v>1655</v>
      </c>
      <c r="G1" s="133">
        <v>46063</v>
      </c>
      <c r="J1" s="109" t="s">
        <v>1561</v>
      </c>
      <c r="K1"/>
      <c r="O1" s="118" t="s">
        <v>1657</v>
      </c>
      <c r="P1" s="102" t="s">
        <v>1654</v>
      </c>
      <c r="R1" s="3"/>
      <c r="S1" s="3"/>
      <c r="T1" s="3"/>
      <c r="U1" s="3"/>
      <c r="X1" s="98" t="s">
        <v>1416</v>
      </c>
      <c r="Y1" s="3">
        <f>SUM(Y3:Y963)</f>
        <v>22143</v>
      </c>
      <c r="Z1" s="98" t="s">
        <v>1417</v>
      </c>
      <c r="AA1" s="3">
        <f>SUM(AA3:AA963)</f>
        <v>343</v>
      </c>
      <c r="AB1" s="98" t="s">
        <v>926</v>
      </c>
      <c r="AC1" s="3">
        <f>COUNT(Y3:Y495)</f>
        <v>152</v>
      </c>
    </row>
    <row r="2" spans="1:34" s="1" customFormat="1" ht="42.75" x14ac:dyDescent="0.2">
      <c r="A2" s="1" t="s">
        <v>43</v>
      </c>
      <c r="B2" s="99" t="s">
        <v>1271</v>
      </c>
      <c r="C2" s="99" t="s">
        <v>318</v>
      </c>
      <c r="D2" s="1" t="s">
        <v>1422</v>
      </c>
      <c r="E2" s="1" t="s">
        <v>54</v>
      </c>
      <c r="F2" s="1" t="s">
        <v>53</v>
      </c>
      <c r="G2" s="1" t="s">
        <v>51</v>
      </c>
      <c r="H2" s="1" t="s">
        <v>50</v>
      </c>
      <c r="I2" s="1" t="s">
        <v>1445</v>
      </c>
      <c r="J2" s="1" t="s">
        <v>1462</v>
      </c>
      <c r="K2" s="1" t="s">
        <v>1443</v>
      </c>
      <c r="L2" s="1" t="s">
        <v>125</v>
      </c>
      <c r="M2" s="1" t="s">
        <v>49</v>
      </c>
      <c r="N2" s="1" t="s">
        <v>48</v>
      </c>
      <c r="O2" s="1" t="s">
        <v>1407</v>
      </c>
      <c r="P2" s="1" t="s">
        <v>39</v>
      </c>
      <c r="Q2" s="1" t="s">
        <v>376</v>
      </c>
      <c r="R2" s="99" t="s">
        <v>64</v>
      </c>
      <c r="S2" s="99" t="s">
        <v>1682</v>
      </c>
      <c r="T2" s="99" t="s">
        <v>1212</v>
      </c>
      <c r="U2" s="99" t="s">
        <v>1311</v>
      </c>
      <c r="V2" s="100" t="s">
        <v>45</v>
      </c>
      <c r="W2" s="1" t="s">
        <v>46</v>
      </c>
      <c r="X2" s="1" t="s">
        <v>47</v>
      </c>
      <c r="Y2" s="1" t="s">
        <v>44</v>
      </c>
      <c r="Z2" s="1" t="s">
        <v>799</v>
      </c>
      <c r="AA2" s="1" t="s">
        <v>905</v>
      </c>
      <c r="AB2" s="1" t="s">
        <v>52</v>
      </c>
      <c r="AC2" s="99" t="s">
        <v>42</v>
      </c>
      <c r="AD2" s="99" t="s">
        <v>57</v>
      </c>
      <c r="AE2" s="99" t="s">
        <v>1270</v>
      </c>
      <c r="AF2" s="99" t="s">
        <v>813</v>
      </c>
      <c r="AG2" s="99" t="s">
        <v>63</v>
      </c>
      <c r="AH2" s="1" t="s">
        <v>735</v>
      </c>
    </row>
    <row r="3" spans="1:34" s="44" customFormat="1" x14ac:dyDescent="0.2">
      <c r="A3" s="44" t="s">
        <v>2</v>
      </c>
      <c r="B3" s="45" t="s">
        <v>1273</v>
      </c>
      <c r="C3" s="45" t="s">
        <v>67</v>
      </c>
      <c r="D3" s="44" t="s">
        <v>175</v>
      </c>
      <c r="E3" s="44" t="s">
        <v>647</v>
      </c>
      <c r="F3" s="44" t="s">
        <v>635</v>
      </c>
      <c r="G3" s="44" t="s">
        <v>636</v>
      </c>
      <c r="H3" s="44">
        <v>84037</v>
      </c>
      <c r="I3" s="44" t="s">
        <v>1449</v>
      </c>
      <c r="J3" s="107" t="s">
        <v>1464</v>
      </c>
      <c r="K3" s="44" t="s">
        <v>637</v>
      </c>
      <c r="L3" s="67" t="s">
        <v>992</v>
      </c>
      <c r="M3" s="44" t="s">
        <v>638</v>
      </c>
      <c r="O3" s="45" t="s">
        <v>893</v>
      </c>
      <c r="P3" s="44" t="s">
        <v>897</v>
      </c>
      <c r="R3" s="45" t="s">
        <v>889</v>
      </c>
      <c r="S3" s="45" t="s">
        <v>888</v>
      </c>
      <c r="T3" s="45" t="s">
        <v>1205</v>
      </c>
      <c r="U3" s="45" t="s">
        <v>1206</v>
      </c>
      <c r="V3" s="48">
        <v>43754</v>
      </c>
      <c r="W3" s="44" t="s">
        <v>640</v>
      </c>
      <c r="X3" s="44" t="s">
        <v>641</v>
      </c>
      <c r="Y3" s="44">
        <v>45</v>
      </c>
      <c r="AB3" s="44" t="s">
        <v>639</v>
      </c>
      <c r="AC3" s="45" t="s">
        <v>0</v>
      </c>
      <c r="AD3" s="45" t="s">
        <v>1</v>
      </c>
      <c r="AE3" s="45" t="s">
        <v>1302</v>
      </c>
      <c r="AF3" s="45"/>
      <c r="AG3" s="128"/>
      <c r="AH3" s="129"/>
    </row>
    <row r="4" spans="1:34" s="44" customFormat="1" x14ac:dyDescent="0.2">
      <c r="A4" s="44" t="s">
        <v>2</v>
      </c>
      <c r="B4" s="45" t="s">
        <v>1273</v>
      </c>
      <c r="C4" s="45" t="s">
        <v>67</v>
      </c>
      <c r="D4" s="44" t="s">
        <v>1627</v>
      </c>
      <c r="E4" s="44" t="s">
        <v>1516</v>
      </c>
      <c r="F4" s="44" t="s">
        <v>642</v>
      </c>
      <c r="G4" s="44" t="s">
        <v>636</v>
      </c>
      <c r="H4" s="44">
        <v>84104</v>
      </c>
      <c r="K4" s="44" t="s">
        <v>1241</v>
      </c>
      <c r="L4" s="67" t="s">
        <v>993</v>
      </c>
      <c r="M4" s="44" t="s">
        <v>1159</v>
      </c>
      <c r="N4" s="44" t="s">
        <v>643</v>
      </c>
      <c r="O4" s="45" t="s">
        <v>1188</v>
      </c>
      <c r="P4" s="44" t="s">
        <v>1159</v>
      </c>
      <c r="Q4" s="70" t="s">
        <v>1493</v>
      </c>
      <c r="R4" s="45" t="s">
        <v>889</v>
      </c>
      <c r="S4" s="45" t="s">
        <v>888</v>
      </c>
      <c r="T4" s="45" t="s">
        <v>1205</v>
      </c>
      <c r="U4" s="45" t="s">
        <v>1206</v>
      </c>
      <c r="V4" s="48">
        <v>38961</v>
      </c>
      <c r="W4" s="44" t="s">
        <v>645</v>
      </c>
      <c r="X4" s="44" t="s">
        <v>646</v>
      </c>
      <c r="Y4" s="44">
        <v>120</v>
      </c>
      <c r="AB4" s="44" t="s">
        <v>644</v>
      </c>
      <c r="AC4" s="45" t="s">
        <v>0</v>
      </c>
      <c r="AD4" s="45" t="s">
        <v>1</v>
      </c>
      <c r="AE4" s="45" t="s">
        <v>1302</v>
      </c>
      <c r="AF4" s="45"/>
      <c r="AG4" s="128"/>
      <c r="AH4" s="129"/>
    </row>
    <row r="5" spans="1:34" s="44" customFormat="1" x14ac:dyDescent="0.2">
      <c r="A5" s="44" t="s">
        <v>2</v>
      </c>
      <c r="B5" s="45" t="s">
        <v>1273</v>
      </c>
      <c r="C5" s="45" t="s">
        <v>67</v>
      </c>
      <c r="D5" s="44" t="s">
        <v>1303</v>
      </c>
      <c r="E5" s="44" t="s">
        <v>1199</v>
      </c>
      <c r="F5" s="44" t="s">
        <v>648</v>
      </c>
      <c r="G5" s="44" t="s">
        <v>636</v>
      </c>
      <c r="H5" s="44">
        <v>84015</v>
      </c>
      <c r="J5" s="107" t="s">
        <v>1469</v>
      </c>
      <c r="K5" s="44" t="s">
        <v>1676</v>
      </c>
      <c r="L5" s="67" t="s">
        <v>1214</v>
      </c>
      <c r="M5" s="44" t="s">
        <v>1159</v>
      </c>
      <c r="O5" s="45" t="s">
        <v>893</v>
      </c>
      <c r="P5" s="44" t="s">
        <v>897</v>
      </c>
      <c r="Q5" s="70" t="s">
        <v>1497</v>
      </c>
      <c r="R5" s="45" t="s">
        <v>889</v>
      </c>
      <c r="S5" s="45" t="s">
        <v>888</v>
      </c>
      <c r="T5" s="45" t="s">
        <v>1205</v>
      </c>
      <c r="U5" s="45" t="s">
        <v>1206</v>
      </c>
      <c r="V5" s="48">
        <v>43472</v>
      </c>
      <c r="W5" s="44" t="s">
        <v>649</v>
      </c>
      <c r="X5" s="44" t="s">
        <v>650</v>
      </c>
      <c r="Y5" s="44">
        <v>78</v>
      </c>
      <c r="AB5" s="44" t="s">
        <v>639</v>
      </c>
      <c r="AC5" s="45" t="s">
        <v>0</v>
      </c>
      <c r="AD5" s="45" t="s">
        <v>1</v>
      </c>
      <c r="AE5" s="45" t="s">
        <v>1302</v>
      </c>
      <c r="AF5" s="45"/>
      <c r="AG5" s="128"/>
      <c r="AH5" s="129"/>
    </row>
    <row r="6" spans="1:34" s="44" customFormat="1" x14ac:dyDescent="0.2">
      <c r="A6" s="44" t="s">
        <v>2</v>
      </c>
      <c r="B6" s="45" t="s">
        <v>1273</v>
      </c>
      <c r="C6" s="45" t="s">
        <v>67</v>
      </c>
      <c r="D6" s="44" t="s">
        <v>176</v>
      </c>
      <c r="E6" s="44" t="s">
        <v>651</v>
      </c>
      <c r="F6" s="44" t="s">
        <v>652</v>
      </c>
      <c r="G6" s="44" t="s">
        <v>636</v>
      </c>
      <c r="H6" s="44">
        <v>84341</v>
      </c>
      <c r="I6" s="44" t="s">
        <v>1579</v>
      </c>
      <c r="J6" s="107" t="s">
        <v>1466</v>
      </c>
      <c r="K6" s="44" t="s">
        <v>1567</v>
      </c>
      <c r="L6" s="120"/>
      <c r="M6" s="44" t="s">
        <v>653</v>
      </c>
      <c r="O6" s="45" t="s">
        <v>1134</v>
      </c>
      <c r="P6" s="44" t="s">
        <v>1135</v>
      </c>
      <c r="Q6" s="70" t="s">
        <v>1500</v>
      </c>
      <c r="R6" s="45" t="s">
        <v>889</v>
      </c>
      <c r="S6" s="45" t="s">
        <v>888</v>
      </c>
      <c r="T6" s="45" t="s">
        <v>1205</v>
      </c>
      <c r="U6" s="45" t="s">
        <v>1206</v>
      </c>
      <c r="V6" s="48">
        <v>44174</v>
      </c>
      <c r="W6" s="44" t="s">
        <v>655</v>
      </c>
      <c r="X6" s="44" t="s">
        <v>656</v>
      </c>
      <c r="Y6" s="44">
        <v>60</v>
      </c>
      <c r="AB6" s="44" t="s">
        <v>654</v>
      </c>
      <c r="AC6" s="45" t="s">
        <v>0</v>
      </c>
      <c r="AD6" s="45" t="s">
        <v>1</v>
      </c>
      <c r="AE6" s="45" t="s">
        <v>1302</v>
      </c>
      <c r="AF6" s="45"/>
      <c r="AG6" s="128"/>
      <c r="AH6" s="129"/>
    </row>
    <row r="7" spans="1:34" s="44" customFormat="1" x14ac:dyDescent="0.2">
      <c r="A7" s="44" t="s">
        <v>2</v>
      </c>
      <c r="B7" s="45" t="s">
        <v>1273</v>
      </c>
      <c r="C7" s="45" t="s">
        <v>67</v>
      </c>
      <c r="D7" s="44" t="s">
        <v>177</v>
      </c>
      <c r="E7" s="44" t="s">
        <v>657</v>
      </c>
      <c r="F7" s="44" t="s">
        <v>658</v>
      </c>
      <c r="G7" s="44" t="s">
        <v>636</v>
      </c>
      <c r="H7" s="44">
        <v>84107</v>
      </c>
      <c r="K7" s="44" t="s">
        <v>1442</v>
      </c>
      <c r="L7" s="67" t="s">
        <v>994</v>
      </c>
      <c r="M7" s="44" t="s">
        <v>659</v>
      </c>
      <c r="N7" s="44" t="s">
        <v>660</v>
      </c>
      <c r="O7" s="45" t="s">
        <v>894</v>
      </c>
      <c r="P7" s="44" t="s">
        <v>898</v>
      </c>
      <c r="R7" s="45" t="s">
        <v>889</v>
      </c>
      <c r="S7" s="45" t="s">
        <v>888</v>
      </c>
      <c r="T7" s="45" t="s">
        <v>1205</v>
      </c>
      <c r="U7" s="45" t="s">
        <v>1206</v>
      </c>
      <c r="V7" s="48">
        <v>43157</v>
      </c>
      <c r="W7" s="44" t="s">
        <v>661</v>
      </c>
      <c r="X7" s="44" t="s">
        <v>662</v>
      </c>
      <c r="Y7" s="44">
        <v>176</v>
      </c>
      <c r="AB7" s="44" t="s">
        <v>644</v>
      </c>
      <c r="AC7" s="45" t="s">
        <v>0</v>
      </c>
      <c r="AD7" s="45" t="s">
        <v>6</v>
      </c>
      <c r="AE7" s="45" t="s">
        <v>1302</v>
      </c>
      <c r="AF7" s="45"/>
      <c r="AG7" s="128"/>
      <c r="AH7" s="129"/>
    </row>
    <row r="8" spans="1:34" s="44" customFormat="1" x14ac:dyDescent="0.2">
      <c r="A8" s="44" t="s">
        <v>2</v>
      </c>
      <c r="B8" s="45" t="s">
        <v>1273</v>
      </c>
      <c r="C8" s="45" t="s">
        <v>67</v>
      </c>
      <c r="D8" s="44" t="s">
        <v>1141</v>
      </c>
      <c r="E8" s="44" t="s">
        <v>1142</v>
      </c>
      <c r="F8" s="44" t="s">
        <v>1143</v>
      </c>
      <c r="G8" s="44" t="s">
        <v>636</v>
      </c>
      <c r="H8" s="44">
        <v>84663</v>
      </c>
      <c r="J8" s="107" t="s">
        <v>1476</v>
      </c>
      <c r="K8" s="44" t="s">
        <v>1638</v>
      </c>
      <c r="L8" s="67" t="s">
        <v>1341</v>
      </c>
      <c r="M8" s="44" t="s">
        <v>1145</v>
      </c>
      <c r="O8" s="45" t="s">
        <v>896</v>
      </c>
      <c r="P8" s="44" t="s">
        <v>901</v>
      </c>
      <c r="R8" s="45" t="s">
        <v>889</v>
      </c>
      <c r="S8" s="45" t="s">
        <v>888</v>
      </c>
      <c r="T8" s="45" t="s">
        <v>1205</v>
      </c>
      <c r="U8" s="45" t="s">
        <v>1206</v>
      </c>
      <c r="V8" s="48">
        <v>44754</v>
      </c>
      <c r="W8" s="44" t="s">
        <v>1147</v>
      </c>
      <c r="X8" s="44" t="s">
        <v>1146</v>
      </c>
      <c r="Y8" s="44">
        <v>75</v>
      </c>
      <c r="AB8" s="44" t="s">
        <v>1148</v>
      </c>
      <c r="AC8" s="45" t="s">
        <v>0</v>
      </c>
      <c r="AD8" s="45" t="s">
        <v>1</v>
      </c>
      <c r="AE8" s="45" t="s">
        <v>1302</v>
      </c>
      <c r="AF8" s="45"/>
      <c r="AG8" s="128"/>
      <c r="AH8" s="129"/>
    </row>
    <row r="9" spans="1:34" s="44" customFormat="1" x14ac:dyDescent="0.2">
      <c r="A9" s="44" t="s">
        <v>2</v>
      </c>
      <c r="B9" s="45" t="s">
        <v>1273</v>
      </c>
      <c r="C9" s="45" t="s">
        <v>67</v>
      </c>
      <c r="D9" s="44" t="s">
        <v>1269</v>
      </c>
      <c r="E9" s="44" t="s">
        <v>1448</v>
      </c>
      <c r="F9" s="44" t="s">
        <v>642</v>
      </c>
      <c r="G9" s="44" t="s">
        <v>636</v>
      </c>
      <c r="H9" s="44">
        <v>84123</v>
      </c>
      <c r="I9" s="44" t="s">
        <v>1450</v>
      </c>
      <c r="K9" s="44" t="s">
        <v>796</v>
      </c>
      <c r="L9" s="67" t="s">
        <v>995</v>
      </c>
      <c r="M9" s="44" t="s">
        <v>663</v>
      </c>
      <c r="O9" s="45" t="s">
        <v>895</v>
      </c>
      <c r="P9" s="44" t="s">
        <v>899</v>
      </c>
      <c r="R9" s="45" t="s">
        <v>889</v>
      </c>
      <c r="S9" s="45" t="s">
        <v>888</v>
      </c>
      <c r="T9" s="45" t="s">
        <v>1205</v>
      </c>
      <c r="U9" s="45" t="s">
        <v>1206</v>
      </c>
      <c r="V9" s="48">
        <v>42877</v>
      </c>
      <c r="W9" s="44" t="s">
        <v>178</v>
      </c>
      <c r="X9" s="44" t="s">
        <v>179</v>
      </c>
      <c r="Y9" s="44">
        <v>159</v>
      </c>
      <c r="AB9" s="44" t="s">
        <v>644</v>
      </c>
      <c r="AC9" s="45" t="s">
        <v>0</v>
      </c>
      <c r="AD9" s="45" t="s">
        <v>6</v>
      </c>
      <c r="AE9" s="45" t="s">
        <v>1302</v>
      </c>
      <c r="AF9" s="45"/>
      <c r="AG9" s="128"/>
      <c r="AH9" s="129"/>
    </row>
    <row r="10" spans="1:34" s="44" customFormat="1" x14ac:dyDescent="0.2">
      <c r="A10" s="44" t="s">
        <v>2</v>
      </c>
      <c r="B10" s="45" t="s">
        <v>1273</v>
      </c>
      <c r="C10" s="45" t="s">
        <v>67</v>
      </c>
      <c r="D10" s="44" t="s">
        <v>180</v>
      </c>
      <c r="E10" s="44" t="s">
        <v>664</v>
      </c>
      <c r="F10" s="44" t="s">
        <v>665</v>
      </c>
      <c r="G10" s="44" t="s">
        <v>636</v>
      </c>
      <c r="H10" s="44">
        <v>84321</v>
      </c>
      <c r="J10" s="107" t="s">
        <v>1480</v>
      </c>
      <c r="K10" s="44" t="s">
        <v>1567</v>
      </c>
      <c r="L10" s="67" t="s">
        <v>996</v>
      </c>
      <c r="M10" s="44" t="s">
        <v>666</v>
      </c>
      <c r="O10" s="45" t="s">
        <v>1134</v>
      </c>
      <c r="P10" s="44" t="s">
        <v>1135</v>
      </c>
      <c r="R10" s="45" t="s">
        <v>889</v>
      </c>
      <c r="S10" s="45" t="s">
        <v>888</v>
      </c>
      <c r="T10" s="45" t="s">
        <v>1205</v>
      </c>
      <c r="U10" s="45" t="s">
        <v>1206</v>
      </c>
      <c r="V10" s="48">
        <v>43847</v>
      </c>
      <c r="W10" s="44" t="s">
        <v>667</v>
      </c>
      <c r="X10" s="44" t="s">
        <v>668</v>
      </c>
      <c r="Y10" s="44">
        <v>122</v>
      </c>
      <c r="AB10" s="44" t="s">
        <v>654</v>
      </c>
      <c r="AC10" s="45" t="s">
        <v>0</v>
      </c>
      <c r="AD10" s="45" t="s">
        <v>1</v>
      </c>
      <c r="AE10" s="45" t="s">
        <v>1302</v>
      </c>
      <c r="AF10" s="45"/>
      <c r="AG10" s="128"/>
      <c r="AH10" s="129"/>
    </row>
    <row r="11" spans="1:34" s="44" customFormat="1" x14ac:dyDescent="0.2">
      <c r="A11" s="44" t="s">
        <v>2</v>
      </c>
      <c r="B11" s="45" t="s">
        <v>1273</v>
      </c>
      <c r="C11" s="45" t="s">
        <v>67</v>
      </c>
      <c r="D11" s="44" t="s">
        <v>181</v>
      </c>
      <c r="E11" s="44" t="s">
        <v>669</v>
      </c>
      <c r="F11" s="44" t="s">
        <v>670</v>
      </c>
      <c r="G11" s="44" t="s">
        <v>636</v>
      </c>
      <c r="H11" s="44">
        <v>84041</v>
      </c>
      <c r="K11" s="44" t="s">
        <v>675</v>
      </c>
      <c r="L11" s="67" t="s">
        <v>997</v>
      </c>
      <c r="M11" s="44" t="s">
        <v>676</v>
      </c>
      <c r="O11" s="45" t="s">
        <v>1551</v>
      </c>
      <c r="P11" s="44" t="s">
        <v>900</v>
      </c>
      <c r="R11" s="45" t="s">
        <v>889</v>
      </c>
      <c r="S11" s="45" t="s">
        <v>888</v>
      </c>
      <c r="T11" s="45" t="s">
        <v>1205</v>
      </c>
      <c r="U11" s="45" t="s">
        <v>1206</v>
      </c>
      <c r="V11" s="48">
        <v>44253</v>
      </c>
      <c r="W11" s="44" t="s">
        <v>182</v>
      </c>
      <c r="X11" s="44" t="s">
        <v>183</v>
      </c>
      <c r="Y11" s="44">
        <v>200</v>
      </c>
      <c r="AB11" s="44" t="s">
        <v>639</v>
      </c>
      <c r="AC11" s="45" t="s">
        <v>0</v>
      </c>
      <c r="AD11" s="45" t="s">
        <v>1</v>
      </c>
      <c r="AE11" s="45" t="s">
        <v>1302</v>
      </c>
      <c r="AF11" s="45"/>
      <c r="AG11" s="128"/>
      <c r="AH11" s="129"/>
    </row>
    <row r="12" spans="1:34" s="136" customFormat="1" ht="42.75" x14ac:dyDescent="0.2">
      <c r="A12" s="136" t="s">
        <v>2</v>
      </c>
      <c r="B12" s="137" t="s">
        <v>1273</v>
      </c>
      <c r="C12" s="137" t="s">
        <v>67</v>
      </c>
      <c r="D12" s="136" t="s">
        <v>1696</v>
      </c>
      <c r="E12" s="141" t="s">
        <v>1699</v>
      </c>
      <c r="F12" s="136" t="s">
        <v>1697</v>
      </c>
      <c r="G12" s="136" t="s">
        <v>636</v>
      </c>
      <c r="H12" s="136">
        <v>84058</v>
      </c>
      <c r="I12" s="136" t="s">
        <v>1727</v>
      </c>
      <c r="J12" s="139"/>
      <c r="K12" s="139" t="s">
        <v>1732</v>
      </c>
      <c r="L12" s="138"/>
      <c r="M12" s="136" t="s">
        <v>1698</v>
      </c>
      <c r="O12" s="137"/>
      <c r="R12" s="137" t="s">
        <v>889</v>
      </c>
      <c r="S12" s="137" t="s">
        <v>888</v>
      </c>
      <c r="T12" s="137" t="s">
        <v>1205</v>
      </c>
      <c r="U12" s="137" t="s">
        <v>1206</v>
      </c>
      <c r="V12" s="139"/>
      <c r="Y12" s="136">
        <v>142</v>
      </c>
      <c r="AB12" s="136" t="s">
        <v>1148</v>
      </c>
      <c r="AC12" s="137" t="s">
        <v>0</v>
      </c>
      <c r="AD12" s="137" t="s">
        <v>1</v>
      </c>
      <c r="AE12" s="137" t="s">
        <v>1302</v>
      </c>
      <c r="AF12" s="137"/>
      <c r="AG12" s="137"/>
    </row>
    <row r="13" spans="1:34" s="44" customFormat="1" x14ac:dyDescent="0.2">
      <c r="A13" s="44" t="s">
        <v>2</v>
      </c>
      <c r="B13" s="45" t="s">
        <v>1273</v>
      </c>
      <c r="C13" s="45" t="s">
        <v>67</v>
      </c>
      <c r="D13" s="44" t="s">
        <v>187</v>
      </c>
      <c r="E13" s="44" t="s">
        <v>671</v>
      </c>
      <c r="F13" s="44" t="s">
        <v>672</v>
      </c>
      <c r="G13" s="44" t="s">
        <v>636</v>
      </c>
      <c r="H13" s="44">
        <v>84037</v>
      </c>
      <c r="J13" s="107" t="s">
        <v>1485</v>
      </c>
      <c r="K13" s="44" t="s">
        <v>637</v>
      </c>
      <c r="L13" s="67" t="s">
        <v>1144</v>
      </c>
      <c r="M13" s="44" t="s">
        <v>679</v>
      </c>
      <c r="O13" s="45" t="s">
        <v>893</v>
      </c>
      <c r="P13" s="44" t="s">
        <v>897</v>
      </c>
      <c r="R13" s="45" t="s">
        <v>889</v>
      </c>
      <c r="S13" s="45" t="s">
        <v>888</v>
      </c>
      <c r="T13" s="45" t="s">
        <v>1205</v>
      </c>
      <c r="U13" s="45" t="s">
        <v>1206</v>
      </c>
      <c r="V13" s="48">
        <v>43658</v>
      </c>
      <c r="W13" s="44" t="s">
        <v>681</v>
      </c>
      <c r="X13" s="44" t="s">
        <v>683</v>
      </c>
      <c r="Y13" s="44">
        <v>120</v>
      </c>
      <c r="Z13" s="44" t="s">
        <v>904</v>
      </c>
      <c r="AA13" s="44">
        <v>1</v>
      </c>
      <c r="AB13" s="44" t="s">
        <v>639</v>
      </c>
      <c r="AC13" s="45" t="s">
        <v>0</v>
      </c>
      <c r="AD13" s="45" t="s">
        <v>1</v>
      </c>
      <c r="AE13" s="45" t="s">
        <v>1302</v>
      </c>
      <c r="AF13" s="45"/>
      <c r="AG13" s="128"/>
      <c r="AH13" s="129"/>
    </row>
    <row r="14" spans="1:34" s="44" customFormat="1" x14ac:dyDescent="0.2">
      <c r="A14" s="44" t="s">
        <v>2</v>
      </c>
      <c r="B14" s="45" t="s">
        <v>1273</v>
      </c>
      <c r="C14" s="45" t="s">
        <v>67</v>
      </c>
      <c r="D14" s="44" t="s">
        <v>184</v>
      </c>
      <c r="E14" s="44" t="s">
        <v>185</v>
      </c>
      <c r="F14" s="44" t="s">
        <v>658</v>
      </c>
      <c r="G14" s="44" t="s">
        <v>636</v>
      </c>
      <c r="H14" s="44">
        <v>84123</v>
      </c>
      <c r="J14" s="107" t="s">
        <v>1474</v>
      </c>
      <c r="K14" s="44" t="s">
        <v>1638</v>
      </c>
      <c r="L14" s="67" t="s">
        <v>998</v>
      </c>
      <c r="M14" s="44" t="s">
        <v>677</v>
      </c>
      <c r="N14" s="44" t="s">
        <v>678</v>
      </c>
      <c r="O14" s="45" t="s">
        <v>896</v>
      </c>
      <c r="P14" s="44" t="s">
        <v>901</v>
      </c>
      <c r="R14" s="45" t="s">
        <v>889</v>
      </c>
      <c r="S14" s="45" t="s">
        <v>888</v>
      </c>
      <c r="T14" s="45" t="s">
        <v>1205</v>
      </c>
      <c r="U14" s="45" t="s">
        <v>1206</v>
      </c>
      <c r="V14" s="48">
        <v>42380</v>
      </c>
      <c r="W14" s="44" t="s">
        <v>1428</v>
      </c>
      <c r="X14" s="44" t="s">
        <v>186</v>
      </c>
      <c r="Y14" s="44">
        <v>242</v>
      </c>
      <c r="AB14" s="44" t="s">
        <v>644</v>
      </c>
      <c r="AC14" s="45" t="s">
        <v>0</v>
      </c>
      <c r="AD14" s="45" t="s">
        <v>6</v>
      </c>
      <c r="AE14" s="45" t="s">
        <v>1302</v>
      </c>
      <c r="AF14" s="45"/>
      <c r="AG14" s="128"/>
      <c r="AH14" s="129"/>
    </row>
    <row r="15" spans="1:34" s="44" customFormat="1" x14ac:dyDescent="0.2">
      <c r="A15" s="44" t="s">
        <v>2</v>
      </c>
      <c r="B15" s="45" t="s">
        <v>1273</v>
      </c>
      <c r="C15" s="45" t="s">
        <v>67</v>
      </c>
      <c r="D15" s="44" t="s">
        <v>1603</v>
      </c>
      <c r="E15" s="44" t="s">
        <v>673</v>
      </c>
      <c r="F15" s="44" t="s">
        <v>674</v>
      </c>
      <c r="G15" s="44" t="s">
        <v>636</v>
      </c>
      <c r="H15" s="44">
        <v>84087</v>
      </c>
      <c r="I15" s="44" t="s">
        <v>1451</v>
      </c>
      <c r="J15" s="107" t="s">
        <v>1487</v>
      </c>
      <c r="K15" s="44" t="s">
        <v>936</v>
      </c>
      <c r="L15" s="67" t="s">
        <v>1342</v>
      </c>
      <c r="M15" s="44" t="s">
        <v>680</v>
      </c>
      <c r="O15" s="45" t="s">
        <v>893</v>
      </c>
      <c r="P15" s="44" t="s">
        <v>897</v>
      </c>
      <c r="R15" s="45" t="s">
        <v>889</v>
      </c>
      <c r="S15" s="45" t="s">
        <v>888</v>
      </c>
      <c r="T15" s="45" t="s">
        <v>1205</v>
      </c>
      <c r="U15" s="45" t="s">
        <v>1206</v>
      </c>
      <c r="V15" s="48">
        <v>43721</v>
      </c>
      <c r="W15" s="44" t="s">
        <v>682</v>
      </c>
      <c r="X15" s="44" t="s">
        <v>684</v>
      </c>
      <c r="Y15" s="44">
        <v>46</v>
      </c>
      <c r="AB15" s="44" t="s">
        <v>639</v>
      </c>
      <c r="AC15" s="45" t="s">
        <v>0</v>
      </c>
      <c r="AD15" s="45" t="s">
        <v>1</v>
      </c>
      <c r="AE15" s="45" t="s">
        <v>1302</v>
      </c>
      <c r="AF15" s="45"/>
      <c r="AG15" s="128"/>
      <c r="AH15" s="129"/>
    </row>
    <row r="16" spans="1:34" s="44" customFormat="1" x14ac:dyDescent="0.2">
      <c r="A16" s="44" t="s">
        <v>932</v>
      </c>
      <c r="B16" s="45" t="s">
        <v>26</v>
      </c>
      <c r="C16" s="45" t="s">
        <v>1695</v>
      </c>
      <c r="D16" s="47" t="s">
        <v>1609</v>
      </c>
      <c r="E16" s="44" t="s">
        <v>736</v>
      </c>
      <c r="F16" s="44" t="s">
        <v>737</v>
      </c>
      <c r="G16" s="44" t="s">
        <v>368</v>
      </c>
      <c r="H16" s="44">
        <v>55404</v>
      </c>
      <c r="K16" s="44" t="s">
        <v>1693</v>
      </c>
      <c r="L16" s="131" t="s">
        <v>1059</v>
      </c>
      <c r="M16" s="44" t="s">
        <v>738</v>
      </c>
      <c r="O16" s="41" t="s">
        <v>1598</v>
      </c>
      <c r="Q16" s="134" t="s">
        <v>1357</v>
      </c>
      <c r="R16" s="45" t="s">
        <v>1219</v>
      </c>
      <c r="S16" s="45" t="s">
        <v>1692</v>
      </c>
      <c r="T16" s="45" t="s">
        <v>1230</v>
      </c>
      <c r="U16" s="45" t="s">
        <v>1232</v>
      </c>
      <c r="V16" s="48">
        <v>43627</v>
      </c>
      <c r="W16" s="44" t="s">
        <v>739</v>
      </c>
      <c r="X16" s="44" t="s">
        <v>740</v>
      </c>
      <c r="Y16" s="44">
        <v>151</v>
      </c>
      <c r="AB16" s="44" t="s">
        <v>370</v>
      </c>
      <c r="AC16" s="45" t="s">
        <v>323</v>
      </c>
      <c r="AD16" s="45" t="s">
        <v>1</v>
      </c>
      <c r="AE16" s="45" t="s">
        <v>1300</v>
      </c>
      <c r="AF16" s="45" t="s">
        <v>1317</v>
      </c>
      <c r="AG16" s="45" t="s">
        <v>1313</v>
      </c>
      <c r="AH16" s="44" t="s">
        <v>93</v>
      </c>
    </row>
    <row r="17" spans="1:34" s="44" customFormat="1" x14ac:dyDescent="0.2">
      <c r="A17" s="44" t="s">
        <v>932</v>
      </c>
      <c r="B17" s="45" t="s">
        <v>26</v>
      </c>
      <c r="C17" s="45" t="s">
        <v>104</v>
      </c>
      <c r="D17" s="47" t="s">
        <v>1622</v>
      </c>
      <c r="E17" s="44" t="s">
        <v>103</v>
      </c>
      <c r="F17" s="44" t="s">
        <v>967</v>
      </c>
      <c r="G17" s="44" t="s">
        <v>12</v>
      </c>
      <c r="H17" s="44">
        <v>91950</v>
      </c>
      <c r="K17" s="44" t="s">
        <v>1153</v>
      </c>
      <c r="L17" s="131" t="s">
        <v>1046</v>
      </c>
      <c r="M17" s="44" t="s">
        <v>107</v>
      </c>
      <c r="N17" s="44" t="s">
        <v>108</v>
      </c>
      <c r="O17" s="44" t="s">
        <v>1229</v>
      </c>
      <c r="P17" s="44" t="s">
        <v>106</v>
      </c>
      <c r="Q17" s="134" t="s">
        <v>1351</v>
      </c>
      <c r="R17" s="45"/>
      <c r="S17" s="45"/>
      <c r="T17" s="45" t="s">
        <v>1230</v>
      </c>
      <c r="U17" s="45" t="s">
        <v>1232</v>
      </c>
      <c r="V17" s="48">
        <v>43132</v>
      </c>
      <c r="W17" s="44" t="s">
        <v>109</v>
      </c>
      <c r="X17" s="44" t="s">
        <v>110</v>
      </c>
      <c r="Y17" s="44">
        <v>372</v>
      </c>
      <c r="AB17" s="44" t="s">
        <v>105</v>
      </c>
      <c r="AC17" s="45" t="s">
        <v>321</v>
      </c>
      <c r="AD17" s="45" t="s">
        <v>9</v>
      </c>
      <c r="AE17" s="45" t="s">
        <v>1265</v>
      </c>
      <c r="AF17" s="45" t="s">
        <v>1317</v>
      </c>
      <c r="AG17" s="45" t="s">
        <v>1314</v>
      </c>
      <c r="AH17" s="44" t="s">
        <v>124</v>
      </c>
    </row>
    <row r="18" spans="1:34" s="44" customFormat="1" x14ac:dyDescent="0.2">
      <c r="A18" s="44" t="s">
        <v>932</v>
      </c>
      <c r="B18" s="45" t="s">
        <v>26</v>
      </c>
      <c r="C18" s="45" t="s">
        <v>104</v>
      </c>
      <c r="D18" s="47" t="s">
        <v>792</v>
      </c>
      <c r="E18" s="44" t="s">
        <v>743</v>
      </c>
      <c r="F18" s="44" t="s">
        <v>744</v>
      </c>
      <c r="G18" s="44" t="s">
        <v>745</v>
      </c>
      <c r="H18" s="44">
        <v>30319</v>
      </c>
      <c r="K18" s="44" t="s">
        <v>1639</v>
      </c>
      <c r="L18" s="131" t="s">
        <v>1049</v>
      </c>
      <c r="M18" s="44" t="s">
        <v>746</v>
      </c>
      <c r="N18" s="44" t="s">
        <v>746</v>
      </c>
      <c r="O18" s="41" t="s">
        <v>747</v>
      </c>
      <c r="P18" s="44" t="s">
        <v>748</v>
      </c>
      <c r="Q18" s="134" t="s">
        <v>1352</v>
      </c>
      <c r="R18" s="45" t="s">
        <v>755</v>
      </c>
      <c r="S18" s="45" t="s">
        <v>886</v>
      </c>
      <c r="T18" s="45" t="s">
        <v>1230</v>
      </c>
      <c r="U18" s="45" t="s">
        <v>1232</v>
      </c>
      <c r="V18" s="48">
        <v>43132</v>
      </c>
      <c r="W18" s="44" t="s">
        <v>750</v>
      </c>
      <c r="X18" s="44" t="s">
        <v>1539</v>
      </c>
      <c r="Y18" s="44">
        <v>212</v>
      </c>
      <c r="AB18" s="44" t="s">
        <v>749</v>
      </c>
      <c r="AC18" s="45" t="s">
        <v>321</v>
      </c>
      <c r="AD18" s="45" t="s">
        <v>15</v>
      </c>
      <c r="AE18" s="45" t="s">
        <v>1265</v>
      </c>
      <c r="AF18" s="45" t="s">
        <v>1317</v>
      </c>
      <c r="AG18" s="45" t="s">
        <v>1315</v>
      </c>
      <c r="AH18" s="44" t="s">
        <v>93</v>
      </c>
    </row>
    <row r="19" spans="1:34" s="44" customFormat="1" x14ac:dyDescent="0.2">
      <c r="A19" s="44" t="s">
        <v>932</v>
      </c>
      <c r="B19" s="45" t="s">
        <v>26</v>
      </c>
      <c r="C19" s="45" t="s">
        <v>104</v>
      </c>
      <c r="D19" s="47" t="s">
        <v>793</v>
      </c>
      <c r="E19" s="44" t="s">
        <v>751</v>
      </c>
      <c r="F19" s="44" t="s">
        <v>752</v>
      </c>
      <c r="G19" s="44" t="s">
        <v>745</v>
      </c>
      <c r="H19" s="44">
        <v>30030</v>
      </c>
      <c r="K19" s="44" t="s">
        <v>1162</v>
      </c>
      <c r="L19" s="131" t="s">
        <v>1050</v>
      </c>
      <c r="M19" s="44" t="s">
        <v>753</v>
      </c>
      <c r="N19" s="44" t="s">
        <v>754</v>
      </c>
      <c r="O19" s="41" t="s">
        <v>747</v>
      </c>
      <c r="P19" s="44" t="s">
        <v>748</v>
      </c>
      <c r="Q19" s="134" t="s">
        <v>1353</v>
      </c>
      <c r="R19" s="45" t="s">
        <v>755</v>
      </c>
      <c r="S19" s="45" t="s">
        <v>886</v>
      </c>
      <c r="T19" s="45" t="s">
        <v>1230</v>
      </c>
      <c r="U19" s="45" t="s">
        <v>1232</v>
      </c>
      <c r="V19" s="48">
        <v>43132</v>
      </c>
      <c r="W19" s="44" t="s">
        <v>756</v>
      </c>
      <c r="X19" s="44" t="s">
        <v>757</v>
      </c>
      <c r="Y19" s="44">
        <v>170</v>
      </c>
      <c r="AB19" s="44" t="s">
        <v>749</v>
      </c>
      <c r="AC19" s="45" t="s">
        <v>321</v>
      </c>
      <c r="AD19" s="45" t="s">
        <v>1279</v>
      </c>
      <c r="AE19" s="45" t="s">
        <v>1265</v>
      </c>
      <c r="AF19" s="45" t="s">
        <v>1317</v>
      </c>
      <c r="AG19" s="45" t="s">
        <v>1315</v>
      </c>
      <c r="AH19" s="44" t="s">
        <v>93</v>
      </c>
    </row>
    <row r="20" spans="1:34" s="44" customFormat="1" x14ac:dyDescent="0.2">
      <c r="A20" s="44" t="s">
        <v>932</v>
      </c>
      <c r="B20" s="45" t="s">
        <v>26</v>
      </c>
      <c r="C20" s="45" t="s">
        <v>104</v>
      </c>
      <c r="D20" s="47" t="s">
        <v>1614</v>
      </c>
      <c r="E20" s="44" t="s">
        <v>24</v>
      </c>
      <c r="F20" s="44" t="s">
        <v>23</v>
      </c>
      <c r="G20" s="44" t="s">
        <v>22</v>
      </c>
      <c r="H20" s="44">
        <v>96817</v>
      </c>
      <c r="K20" s="44" t="s">
        <v>17</v>
      </c>
      <c r="L20" s="131" t="s">
        <v>1057</v>
      </c>
      <c r="M20" s="44" t="s">
        <v>21</v>
      </c>
      <c r="N20" s="44" t="s">
        <v>20</v>
      </c>
      <c r="O20" s="41" t="s">
        <v>1325</v>
      </c>
      <c r="P20" s="44" t="s">
        <v>16</v>
      </c>
      <c r="Q20" s="134" t="s">
        <v>1354</v>
      </c>
      <c r="R20" s="45"/>
      <c r="S20" s="45"/>
      <c r="T20" s="45" t="s">
        <v>1230</v>
      </c>
      <c r="U20" s="45" t="s">
        <v>1232</v>
      </c>
      <c r="V20" s="48">
        <v>41204</v>
      </c>
      <c r="W20" s="44" t="s">
        <v>18</v>
      </c>
      <c r="X20" s="44" t="s">
        <v>19</v>
      </c>
      <c r="Y20" s="44">
        <v>162</v>
      </c>
      <c r="AB20" s="44" t="s">
        <v>23</v>
      </c>
      <c r="AC20" s="45" t="s">
        <v>321</v>
      </c>
      <c r="AD20" s="45" t="s">
        <v>15</v>
      </c>
      <c r="AE20" s="45" t="s">
        <v>1265</v>
      </c>
      <c r="AF20" s="45" t="s">
        <v>1317</v>
      </c>
      <c r="AG20" s="45" t="s">
        <v>1315</v>
      </c>
      <c r="AH20" s="44" t="s">
        <v>93</v>
      </c>
    </row>
    <row r="21" spans="1:34" s="44" customFormat="1" x14ac:dyDescent="0.2">
      <c r="A21" s="44" t="s">
        <v>932</v>
      </c>
      <c r="B21" s="45" t="s">
        <v>26</v>
      </c>
      <c r="C21" s="45" t="s">
        <v>104</v>
      </c>
      <c r="D21" s="47" t="s">
        <v>1619</v>
      </c>
      <c r="E21" s="44" t="s">
        <v>73</v>
      </c>
      <c r="F21" s="44" t="s">
        <v>74</v>
      </c>
      <c r="G21" s="44" t="s">
        <v>75</v>
      </c>
      <c r="H21" s="44">
        <v>48083</v>
      </c>
      <c r="K21" s="44" t="s">
        <v>1640</v>
      </c>
      <c r="L21" s="131" t="s">
        <v>1051</v>
      </c>
      <c r="M21" s="44" t="s">
        <v>76</v>
      </c>
      <c r="N21" s="44" t="s">
        <v>77</v>
      </c>
      <c r="O21" s="44" t="s">
        <v>81</v>
      </c>
      <c r="P21" s="44" t="s">
        <v>82</v>
      </c>
      <c r="Q21" s="134" t="s">
        <v>1355</v>
      </c>
      <c r="R21" s="45" t="s">
        <v>65</v>
      </c>
      <c r="S21" s="45" t="s">
        <v>887</v>
      </c>
      <c r="T21" s="45" t="s">
        <v>1230</v>
      </c>
      <c r="U21" s="45" t="s">
        <v>1232</v>
      </c>
      <c r="V21" s="48">
        <v>40513</v>
      </c>
      <c r="W21" s="44" t="s">
        <v>79</v>
      </c>
      <c r="X21" s="41" t="s">
        <v>78</v>
      </c>
      <c r="Y21" s="44">
        <v>300</v>
      </c>
      <c r="AB21" s="44" t="s">
        <v>80</v>
      </c>
      <c r="AC21" s="45" t="s">
        <v>321</v>
      </c>
      <c r="AD21" s="45" t="s">
        <v>6</v>
      </c>
      <c r="AE21" s="45" t="s">
        <v>1265</v>
      </c>
      <c r="AF21" s="45" t="s">
        <v>1317</v>
      </c>
      <c r="AG21" s="45" t="s">
        <v>1315</v>
      </c>
      <c r="AH21" s="44" t="s">
        <v>93</v>
      </c>
    </row>
    <row r="22" spans="1:34" s="44" customFormat="1" x14ac:dyDescent="0.2">
      <c r="A22" s="44" t="s">
        <v>932</v>
      </c>
      <c r="B22" s="45" t="s">
        <v>26</v>
      </c>
      <c r="C22" s="45" t="s">
        <v>104</v>
      </c>
      <c r="D22" s="44" t="s">
        <v>508</v>
      </c>
      <c r="E22" s="44" t="s">
        <v>111</v>
      </c>
      <c r="F22" s="44" t="s">
        <v>120</v>
      </c>
      <c r="G22" s="44" t="s">
        <v>75</v>
      </c>
      <c r="H22" s="44">
        <v>48327</v>
      </c>
      <c r="K22" s="44" t="s">
        <v>1281</v>
      </c>
      <c r="L22" s="131" t="s">
        <v>1052</v>
      </c>
      <c r="M22" s="44" t="s">
        <v>121</v>
      </c>
      <c r="N22" s="44" t="s">
        <v>798</v>
      </c>
      <c r="O22" s="44" t="s">
        <v>115</v>
      </c>
      <c r="P22" s="44" t="s">
        <v>122</v>
      </c>
      <c r="Q22" s="134" t="s">
        <v>1356</v>
      </c>
      <c r="R22" s="45"/>
      <c r="S22" s="45"/>
      <c r="T22" s="45" t="s">
        <v>1230</v>
      </c>
      <c r="U22" s="45" t="s">
        <v>1232</v>
      </c>
      <c r="V22" s="48">
        <v>43132</v>
      </c>
      <c r="W22" s="44" t="s">
        <v>123</v>
      </c>
      <c r="X22" s="41" t="s">
        <v>114</v>
      </c>
      <c r="Y22" s="44">
        <v>192</v>
      </c>
      <c r="AB22" s="44" t="s">
        <v>80</v>
      </c>
      <c r="AC22" s="45" t="s">
        <v>320</v>
      </c>
      <c r="AD22" s="45" t="s">
        <v>1</v>
      </c>
      <c r="AE22" s="45" t="s">
        <v>1265</v>
      </c>
      <c r="AF22" s="45" t="s">
        <v>1317</v>
      </c>
      <c r="AG22" s="45" t="s">
        <v>1315</v>
      </c>
      <c r="AH22" s="44" t="s">
        <v>93</v>
      </c>
    </row>
    <row r="23" spans="1:34" s="44" customFormat="1" x14ac:dyDescent="0.2">
      <c r="A23" s="44" t="s">
        <v>932</v>
      </c>
      <c r="B23" s="45" t="s">
        <v>26</v>
      </c>
      <c r="C23" s="45" t="s">
        <v>104</v>
      </c>
      <c r="D23" s="47" t="s">
        <v>1620</v>
      </c>
      <c r="E23" s="44" t="s">
        <v>758</v>
      </c>
      <c r="F23" s="44" t="s">
        <v>737</v>
      </c>
      <c r="G23" s="44" t="s">
        <v>368</v>
      </c>
      <c r="H23" s="44">
        <v>55411</v>
      </c>
      <c r="K23" s="44" t="s">
        <v>1280</v>
      </c>
      <c r="L23" s="131" t="s">
        <v>1062</v>
      </c>
      <c r="M23" s="44" t="s">
        <v>759</v>
      </c>
      <c r="N23" s="44" t="s">
        <v>760</v>
      </c>
      <c r="O23" s="41" t="s">
        <v>1585</v>
      </c>
      <c r="P23" s="44" t="s">
        <v>761</v>
      </c>
      <c r="Q23" s="134" t="s">
        <v>1358</v>
      </c>
      <c r="R23" s="45" t="s">
        <v>65</v>
      </c>
      <c r="S23" s="45" t="s">
        <v>887</v>
      </c>
      <c r="T23" s="45" t="s">
        <v>1230</v>
      </c>
      <c r="U23" s="45" t="s">
        <v>1232</v>
      </c>
      <c r="V23" s="48">
        <v>40756</v>
      </c>
      <c r="W23" s="44" t="s">
        <v>1163</v>
      </c>
      <c r="X23" s="44" t="s">
        <v>1164</v>
      </c>
      <c r="Y23" s="44">
        <v>224</v>
      </c>
      <c r="AB23" s="44" t="s">
        <v>370</v>
      </c>
      <c r="AC23" s="45" t="s">
        <v>321</v>
      </c>
      <c r="AD23" s="45" t="s">
        <v>1</v>
      </c>
      <c r="AE23" s="45" t="s">
        <v>1265</v>
      </c>
      <c r="AF23" s="45" t="s">
        <v>1317</v>
      </c>
      <c r="AG23" s="45" t="s">
        <v>1313</v>
      </c>
      <c r="AH23" s="44" t="s">
        <v>93</v>
      </c>
    </row>
    <row r="24" spans="1:34" s="44" customFormat="1" x14ac:dyDescent="0.2">
      <c r="A24" s="44" t="s">
        <v>932</v>
      </c>
      <c r="B24" s="45" t="s">
        <v>26</v>
      </c>
      <c r="C24" s="45" t="s">
        <v>104</v>
      </c>
      <c r="D24" s="47" t="s">
        <v>1277</v>
      </c>
      <c r="E24" s="44" t="s">
        <v>725</v>
      </c>
      <c r="F24" s="44" t="s">
        <v>726</v>
      </c>
      <c r="G24" s="44" t="s">
        <v>727</v>
      </c>
      <c r="H24" s="44" t="s">
        <v>728</v>
      </c>
      <c r="I24" s="44" t="s">
        <v>152</v>
      </c>
      <c r="K24" s="44" t="s">
        <v>936</v>
      </c>
      <c r="L24" s="131" t="s">
        <v>1215</v>
      </c>
      <c r="M24" s="44" t="s">
        <v>729</v>
      </c>
      <c r="N24" s="44" t="s">
        <v>730</v>
      </c>
      <c r="O24" s="41" t="s">
        <v>1646</v>
      </c>
      <c r="Q24" s="134" t="s">
        <v>1359</v>
      </c>
      <c r="R24" s="45" t="s">
        <v>65</v>
      </c>
      <c r="S24" s="45" t="s">
        <v>887</v>
      </c>
      <c r="T24" s="45" t="s">
        <v>1230</v>
      </c>
      <c r="U24" s="45" t="s">
        <v>1232</v>
      </c>
      <c r="V24" s="48">
        <v>42744</v>
      </c>
      <c r="W24" s="44" t="s">
        <v>733</v>
      </c>
      <c r="X24" s="44" t="s">
        <v>734</v>
      </c>
      <c r="Y24" s="44">
        <v>261</v>
      </c>
      <c r="Z24" s="44" t="s">
        <v>800</v>
      </c>
      <c r="AA24" s="44">
        <v>5</v>
      </c>
      <c r="AB24" s="44" t="s">
        <v>731</v>
      </c>
      <c r="AC24" s="45" t="s">
        <v>321</v>
      </c>
      <c r="AD24" s="45" t="s">
        <v>9</v>
      </c>
      <c r="AE24" s="45" t="s">
        <v>1265</v>
      </c>
      <c r="AF24" s="45" t="s">
        <v>1317</v>
      </c>
      <c r="AG24" s="45" t="s">
        <v>1313</v>
      </c>
      <c r="AH24" s="44" t="s">
        <v>93</v>
      </c>
    </row>
    <row r="25" spans="1:34" s="44" customFormat="1" x14ac:dyDescent="0.2">
      <c r="A25" s="44" t="s">
        <v>932</v>
      </c>
      <c r="B25" s="45" t="s">
        <v>26</v>
      </c>
      <c r="C25" s="45" t="s">
        <v>104</v>
      </c>
      <c r="D25" s="44" t="s">
        <v>802</v>
      </c>
      <c r="E25" s="44" t="s">
        <v>785</v>
      </c>
      <c r="F25" s="44" t="s">
        <v>806</v>
      </c>
      <c r="G25" s="44" t="s">
        <v>790</v>
      </c>
      <c r="H25" s="44">
        <v>12518</v>
      </c>
      <c r="K25" s="44" t="s">
        <v>786</v>
      </c>
      <c r="L25" s="131" t="s">
        <v>1063</v>
      </c>
      <c r="M25" s="44" t="s">
        <v>834</v>
      </c>
      <c r="N25" s="44" t="s">
        <v>848</v>
      </c>
      <c r="O25" s="41" t="s">
        <v>936</v>
      </c>
      <c r="Q25" s="134" t="s">
        <v>1374</v>
      </c>
      <c r="R25" s="45"/>
      <c r="S25" s="45"/>
      <c r="T25" s="45" t="s">
        <v>1230</v>
      </c>
      <c r="U25" s="45" t="s">
        <v>1232</v>
      </c>
      <c r="V25" s="48">
        <v>42356</v>
      </c>
      <c r="W25" s="44" t="s">
        <v>809</v>
      </c>
      <c r="X25" s="44" t="s">
        <v>784</v>
      </c>
      <c r="Y25" s="44">
        <v>215</v>
      </c>
      <c r="AA25" s="68"/>
      <c r="AB25" s="44" t="s">
        <v>222</v>
      </c>
      <c r="AC25" s="45" t="s">
        <v>5</v>
      </c>
      <c r="AD25" s="45" t="s">
        <v>6</v>
      </c>
      <c r="AE25" s="45" t="s">
        <v>1265</v>
      </c>
      <c r="AF25" s="45" t="s">
        <v>1317</v>
      </c>
      <c r="AG25" s="128"/>
      <c r="AH25" s="129"/>
    </row>
    <row r="26" spans="1:34" s="44" customFormat="1" x14ac:dyDescent="0.2">
      <c r="A26" s="44" t="s">
        <v>2</v>
      </c>
      <c r="B26" s="45" t="s">
        <v>26</v>
      </c>
      <c r="C26" s="45" t="s">
        <v>68</v>
      </c>
      <c r="D26" s="47" t="s">
        <v>211</v>
      </c>
      <c r="E26" s="44" t="s">
        <v>1293</v>
      </c>
      <c r="F26" s="44" t="s">
        <v>616</v>
      </c>
      <c r="G26" s="44" t="s">
        <v>3</v>
      </c>
      <c r="H26" s="44">
        <v>98516</v>
      </c>
      <c r="K26" s="44" t="s">
        <v>617</v>
      </c>
      <c r="L26" s="67" t="s">
        <v>999</v>
      </c>
      <c r="M26" s="44" t="s">
        <v>618</v>
      </c>
      <c r="O26" s="44" t="s">
        <v>1509</v>
      </c>
      <c r="R26" s="45"/>
      <c r="S26" s="45"/>
      <c r="T26" s="45" t="s">
        <v>1209</v>
      </c>
      <c r="U26" s="45" t="s">
        <v>1210</v>
      </c>
      <c r="V26" s="48">
        <v>44186</v>
      </c>
      <c r="W26" s="44" t="s">
        <v>620</v>
      </c>
      <c r="X26" s="44" t="s">
        <v>621</v>
      </c>
      <c r="Y26" s="44">
        <v>50</v>
      </c>
      <c r="AB26" s="44" t="s">
        <v>619</v>
      </c>
      <c r="AC26" s="45" t="s">
        <v>0</v>
      </c>
      <c r="AD26" s="45" t="s">
        <v>6</v>
      </c>
      <c r="AE26" s="45" t="s">
        <v>1301</v>
      </c>
      <c r="AF26" s="45"/>
      <c r="AG26" s="128"/>
      <c r="AH26" s="129"/>
    </row>
    <row r="27" spans="1:34" s="44" customFormat="1" x14ac:dyDescent="0.2">
      <c r="A27" s="44" t="s">
        <v>2</v>
      </c>
      <c r="B27" s="45" t="s">
        <v>26</v>
      </c>
      <c r="C27" s="45" t="s">
        <v>68</v>
      </c>
      <c r="D27" s="47" t="s">
        <v>439</v>
      </c>
      <c r="E27" s="44" t="s">
        <v>1520</v>
      </c>
      <c r="F27" s="44" t="s">
        <v>408</v>
      </c>
      <c r="G27" s="44" t="s">
        <v>3</v>
      </c>
      <c r="H27" s="44">
        <v>98002</v>
      </c>
      <c r="K27" s="44" t="s">
        <v>451</v>
      </c>
      <c r="L27" s="67" t="s">
        <v>1029</v>
      </c>
      <c r="M27" s="44" t="s">
        <v>409</v>
      </c>
      <c r="O27" s="44" t="s">
        <v>880</v>
      </c>
      <c r="Q27" s="70" t="s">
        <v>1491</v>
      </c>
      <c r="R27" s="45"/>
      <c r="S27" s="45"/>
      <c r="T27" s="45" t="s">
        <v>1209</v>
      </c>
      <c r="U27" s="45" t="s">
        <v>1210</v>
      </c>
      <c r="V27" s="48">
        <v>38519</v>
      </c>
      <c r="W27" s="44" t="s">
        <v>410</v>
      </c>
      <c r="X27" s="44" t="s">
        <v>411</v>
      </c>
      <c r="Y27" s="44">
        <v>100</v>
      </c>
      <c r="AB27" s="44" t="s">
        <v>285</v>
      </c>
      <c r="AC27" s="45" t="s">
        <v>0</v>
      </c>
      <c r="AD27" s="45" t="s">
        <v>1</v>
      </c>
      <c r="AE27" s="45" t="s">
        <v>1301</v>
      </c>
      <c r="AF27" s="45"/>
      <c r="AG27" s="128"/>
      <c r="AH27" s="129"/>
    </row>
    <row r="28" spans="1:34" s="44" customFormat="1" x14ac:dyDescent="0.2">
      <c r="A28" s="44" t="s">
        <v>2</v>
      </c>
      <c r="B28" s="45" t="s">
        <v>26</v>
      </c>
      <c r="C28" s="45" t="s">
        <v>68</v>
      </c>
      <c r="D28" s="44" t="s">
        <v>1659</v>
      </c>
      <c r="E28" s="44" t="s">
        <v>1673</v>
      </c>
      <c r="F28" s="44" t="s">
        <v>408</v>
      </c>
      <c r="G28" s="44" t="s">
        <v>3</v>
      </c>
      <c r="H28" s="44">
        <v>98092</v>
      </c>
      <c r="K28" s="44" t="s">
        <v>1663</v>
      </c>
      <c r="L28" s="67" t="s">
        <v>1660</v>
      </c>
      <c r="M28" s="44" t="s">
        <v>1661</v>
      </c>
      <c r="R28" s="45"/>
      <c r="S28" s="45"/>
      <c r="T28" s="45" t="s">
        <v>1209</v>
      </c>
      <c r="U28" s="45" t="s">
        <v>1210</v>
      </c>
      <c r="V28" s="48">
        <v>45992</v>
      </c>
      <c r="W28" s="44" t="s">
        <v>1600</v>
      </c>
      <c r="X28" s="44" t="s">
        <v>1589</v>
      </c>
      <c r="Y28" s="44">
        <v>99</v>
      </c>
      <c r="AB28" s="44" t="s">
        <v>285</v>
      </c>
      <c r="AC28" s="45" t="s">
        <v>0</v>
      </c>
      <c r="AD28" s="45" t="s">
        <v>1</v>
      </c>
      <c r="AE28" s="45" t="s">
        <v>1301</v>
      </c>
      <c r="AF28" s="45"/>
      <c r="AG28" s="128"/>
      <c r="AH28" s="129"/>
    </row>
    <row r="29" spans="1:34" s="44" customFormat="1" x14ac:dyDescent="0.2">
      <c r="A29" s="44" t="s">
        <v>2</v>
      </c>
      <c r="B29" s="45" t="s">
        <v>26</v>
      </c>
      <c r="C29" s="45" t="s">
        <v>68</v>
      </c>
      <c r="D29" s="47" t="s">
        <v>1115</v>
      </c>
      <c r="E29" s="44" t="s">
        <v>153</v>
      </c>
      <c r="F29" s="44" t="s">
        <v>412</v>
      </c>
      <c r="G29" s="44" t="s">
        <v>3</v>
      </c>
      <c r="H29" s="44">
        <v>98311</v>
      </c>
      <c r="K29" s="44" t="s">
        <v>962</v>
      </c>
      <c r="L29" s="67" t="s">
        <v>1030</v>
      </c>
      <c r="M29" s="44" t="s">
        <v>413</v>
      </c>
      <c r="O29" s="118" t="s">
        <v>1701</v>
      </c>
      <c r="R29" s="45"/>
      <c r="S29" s="45"/>
      <c r="T29" s="45" t="s">
        <v>1209</v>
      </c>
      <c r="U29" s="45" t="s">
        <v>1210</v>
      </c>
      <c r="V29" s="48">
        <v>42933</v>
      </c>
      <c r="W29" s="44" t="s">
        <v>415</v>
      </c>
      <c r="X29" s="44" t="s">
        <v>416</v>
      </c>
      <c r="Y29" s="44">
        <v>155</v>
      </c>
      <c r="AB29" s="44" t="s">
        <v>414</v>
      </c>
      <c r="AC29" s="45" t="s">
        <v>0</v>
      </c>
      <c r="AD29" s="45" t="s">
        <v>1</v>
      </c>
      <c r="AE29" s="45" t="s">
        <v>1301</v>
      </c>
      <c r="AF29" s="45"/>
      <c r="AG29" s="128"/>
      <c r="AH29" s="129"/>
    </row>
    <row r="30" spans="1:34" s="44" customFormat="1" x14ac:dyDescent="0.2">
      <c r="A30" s="44" t="s">
        <v>2</v>
      </c>
      <c r="B30" s="45" t="s">
        <v>26</v>
      </c>
      <c r="C30" s="45" t="s">
        <v>68</v>
      </c>
      <c r="D30" s="146" t="s">
        <v>499</v>
      </c>
      <c r="E30" s="44" t="s">
        <v>314</v>
      </c>
      <c r="F30" s="44" t="s">
        <v>293</v>
      </c>
      <c r="G30" s="44" t="s">
        <v>3</v>
      </c>
      <c r="H30" s="44">
        <v>98387</v>
      </c>
      <c r="J30" s="107" t="s">
        <v>1470</v>
      </c>
      <c r="K30" s="44" t="s">
        <v>1714</v>
      </c>
      <c r="L30" s="67" t="s">
        <v>1011</v>
      </c>
      <c r="M30" s="44" t="s">
        <v>294</v>
      </c>
      <c r="O30" s="44" t="s">
        <v>911</v>
      </c>
      <c r="P30" s="44" t="s">
        <v>1542</v>
      </c>
      <c r="R30" s="45"/>
      <c r="S30" s="45"/>
      <c r="T30" s="45" t="s">
        <v>1209</v>
      </c>
      <c r="U30" s="45" t="s">
        <v>1210</v>
      </c>
      <c r="V30" s="48">
        <v>38390</v>
      </c>
      <c r="W30" s="44" t="s">
        <v>295</v>
      </c>
      <c r="X30" s="44" t="s">
        <v>296</v>
      </c>
      <c r="Y30" s="44">
        <v>151</v>
      </c>
      <c r="AB30" s="44" t="s">
        <v>297</v>
      </c>
      <c r="AC30" s="45" t="s">
        <v>0</v>
      </c>
      <c r="AD30" s="45" t="s">
        <v>1</v>
      </c>
      <c r="AE30" s="45" t="s">
        <v>1301</v>
      </c>
      <c r="AF30" s="45"/>
      <c r="AG30" s="128"/>
      <c r="AH30" s="129"/>
    </row>
    <row r="31" spans="1:34" s="44" customFormat="1" x14ac:dyDescent="0.2">
      <c r="A31" s="44" t="s">
        <v>2</v>
      </c>
      <c r="B31" s="45" t="s">
        <v>26</v>
      </c>
      <c r="C31" s="45" t="s">
        <v>68</v>
      </c>
      <c r="D31" s="146" t="s">
        <v>212</v>
      </c>
      <c r="E31" s="44" t="s">
        <v>1523</v>
      </c>
      <c r="F31" s="44" t="s">
        <v>622</v>
      </c>
      <c r="G31" s="44" t="s">
        <v>3</v>
      </c>
      <c r="H31" s="44">
        <v>98321</v>
      </c>
      <c r="K31" s="44" t="s">
        <v>1711</v>
      </c>
      <c r="L31" s="67" t="s">
        <v>1001</v>
      </c>
      <c r="M31" s="44" t="s">
        <v>623</v>
      </c>
      <c r="O31" s="102"/>
      <c r="P31" s="102"/>
      <c r="Q31" s="102"/>
      <c r="R31" s="45"/>
      <c r="S31" s="45"/>
      <c r="T31" s="45" t="s">
        <v>1209</v>
      </c>
      <c r="U31" s="45" t="s">
        <v>1210</v>
      </c>
      <c r="V31" s="48">
        <v>38916</v>
      </c>
      <c r="W31" s="44" t="s">
        <v>624</v>
      </c>
      <c r="X31" s="44" t="s">
        <v>625</v>
      </c>
      <c r="Y31" s="44">
        <v>100</v>
      </c>
      <c r="AB31" s="44" t="s">
        <v>297</v>
      </c>
      <c r="AC31" s="45" t="s">
        <v>0</v>
      </c>
      <c r="AD31" s="45" t="s">
        <v>6</v>
      </c>
      <c r="AE31" s="45" t="s">
        <v>1301</v>
      </c>
      <c r="AF31" s="45"/>
      <c r="AG31" s="128"/>
      <c r="AH31" s="129"/>
    </row>
    <row r="32" spans="1:34" s="44" customFormat="1" x14ac:dyDescent="0.2">
      <c r="A32" s="44" t="s">
        <v>2</v>
      </c>
      <c r="B32" s="45" t="s">
        <v>26</v>
      </c>
      <c r="C32" s="45" t="s">
        <v>68</v>
      </c>
      <c r="D32" s="47" t="s">
        <v>147</v>
      </c>
      <c r="E32" s="44" t="s">
        <v>148</v>
      </c>
      <c r="F32" s="44" t="s">
        <v>304</v>
      </c>
      <c r="G32" s="44" t="s">
        <v>3</v>
      </c>
      <c r="H32" s="44">
        <v>98354</v>
      </c>
      <c r="K32" s="44" t="s">
        <v>1245</v>
      </c>
      <c r="L32" s="67" t="s">
        <v>1003</v>
      </c>
      <c r="M32" s="44" t="s">
        <v>305</v>
      </c>
      <c r="O32" s="102" t="s">
        <v>1712</v>
      </c>
      <c r="P32" s="103"/>
      <c r="Q32" s="102"/>
      <c r="R32" s="45"/>
      <c r="S32" s="45"/>
      <c r="T32" s="45" t="s">
        <v>1209</v>
      </c>
      <c r="U32" s="45" t="s">
        <v>1210</v>
      </c>
      <c r="V32" s="48">
        <v>43353</v>
      </c>
      <c r="W32" s="44" t="s">
        <v>306</v>
      </c>
      <c r="X32" s="44" t="s">
        <v>307</v>
      </c>
      <c r="Y32" s="44">
        <v>130</v>
      </c>
      <c r="AB32" s="44" t="s">
        <v>297</v>
      </c>
      <c r="AC32" s="45" t="s">
        <v>0</v>
      </c>
      <c r="AD32" s="45" t="s">
        <v>6</v>
      </c>
      <c r="AE32" s="45" t="s">
        <v>1301</v>
      </c>
      <c r="AF32" s="45"/>
      <c r="AG32" s="128"/>
      <c r="AH32" s="129"/>
    </row>
    <row r="33" spans="1:34" s="44" customFormat="1" x14ac:dyDescent="0.2">
      <c r="A33" s="44" t="s">
        <v>2</v>
      </c>
      <c r="B33" s="45" t="s">
        <v>26</v>
      </c>
      <c r="C33" s="45" t="s">
        <v>68</v>
      </c>
      <c r="D33" s="47" t="s">
        <v>626</v>
      </c>
      <c r="E33" s="44" t="s">
        <v>627</v>
      </c>
      <c r="F33" s="44" t="s">
        <v>386</v>
      </c>
      <c r="G33" s="44" t="s">
        <v>3</v>
      </c>
      <c r="H33" s="44">
        <v>98375</v>
      </c>
      <c r="K33" s="44" t="s">
        <v>1564</v>
      </c>
      <c r="L33" s="67" t="s">
        <v>1004</v>
      </c>
      <c r="M33" s="44" t="s">
        <v>628</v>
      </c>
      <c r="O33" s="44" t="s">
        <v>1218</v>
      </c>
      <c r="R33" s="45"/>
      <c r="S33" s="45"/>
      <c r="T33" s="45" t="s">
        <v>1209</v>
      </c>
      <c r="U33" s="45" t="s">
        <v>1210</v>
      </c>
      <c r="V33" s="48">
        <v>38467</v>
      </c>
      <c r="W33" s="44" t="s">
        <v>629</v>
      </c>
      <c r="X33" s="44" t="s">
        <v>630</v>
      </c>
      <c r="Y33" s="44">
        <v>195</v>
      </c>
      <c r="AB33" s="44" t="s">
        <v>297</v>
      </c>
      <c r="AC33" s="45" t="s">
        <v>0</v>
      </c>
      <c r="AD33" s="45" t="s">
        <v>1</v>
      </c>
      <c r="AE33" s="45" t="s">
        <v>1301</v>
      </c>
      <c r="AF33" s="45"/>
      <c r="AG33" s="128"/>
      <c r="AH33" s="129"/>
    </row>
    <row r="34" spans="1:34" s="44" customFormat="1" x14ac:dyDescent="0.2">
      <c r="A34" s="44" t="s">
        <v>2</v>
      </c>
      <c r="B34" s="45" t="s">
        <v>26</v>
      </c>
      <c r="C34" s="45" t="s">
        <v>68</v>
      </c>
      <c r="D34" s="47" t="s">
        <v>149</v>
      </c>
      <c r="E34" s="44" t="s">
        <v>150</v>
      </c>
      <c r="F34" s="44" t="s">
        <v>386</v>
      </c>
      <c r="G34" s="44" t="s">
        <v>3</v>
      </c>
      <c r="H34" s="44">
        <v>98371</v>
      </c>
      <c r="K34" s="44" t="s">
        <v>1510</v>
      </c>
      <c r="L34" s="67" t="s">
        <v>1013</v>
      </c>
      <c r="M34" s="44" t="s">
        <v>383</v>
      </c>
      <c r="O34" s="147" t="s">
        <v>1713</v>
      </c>
      <c r="P34" s="149"/>
      <c r="R34" s="45"/>
      <c r="S34" s="45"/>
      <c r="T34" s="45" t="s">
        <v>1209</v>
      </c>
      <c r="U34" s="45" t="s">
        <v>1210</v>
      </c>
      <c r="V34" s="48">
        <v>43671</v>
      </c>
      <c r="W34" s="44" t="s">
        <v>385</v>
      </c>
      <c r="X34" s="44" t="s">
        <v>384</v>
      </c>
      <c r="Y34" s="44">
        <v>65</v>
      </c>
      <c r="Z34" s="44" t="s">
        <v>903</v>
      </c>
      <c r="AA34" s="44">
        <v>107</v>
      </c>
      <c r="AB34" s="44" t="s">
        <v>297</v>
      </c>
      <c r="AC34" s="45" t="s">
        <v>0</v>
      </c>
      <c r="AD34" s="45" t="s">
        <v>6</v>
      </c>
      <c r="AE34" s="45" t="s">
        <v>1301</v>
      </c>
      <c r="AF34" s="45"/>
      <c r="AG34" s="128"/>
      <c r="AH34" s="129"/>
    </row>
    <row r="35" spans="1:34" s="44" customFormat="1" x14ac:dyDescent="0.2">
      <c r="A35" s="44" t="s">
        <v>2</v>
      </c>
      <c r="B35" s="45" t="s">
        <v>26</v>
      </c>
      <c r="C35" s="45" t="s">
        <v>68</v>
      </c>
      <c r="D35" s="47" t="s">
        <v>157</v>
      </c>
      <c r="E35" s="44" t="s">
        <v>431</v>
      </c>
      <c r="F35" s="44" t="s">
        <v>408</v>
      </c>
      <c r="G35" s="44" t="s">
        <v>3</v>
      </c>
      <c r="H35" s="44">
        <v>98002</v>
      </c>
      <c r="K35" s="44" t="s">
        <v>1294</v>
      </c>
      <c r="L35" s="67" t="s">
        <v>1035</v>
      </c>
      <c r="M35" s="44" t="s">
        <v>432</v>
      </c>
      <c r="O35" s="44" t="s">
        <v>1295</v>
      </c>
      <c r="R35" s="45"/>
      <c r="S35" s="45"/>
      <c r="T35" s="45" t="s">
        <v>1209</v>
      </c>
      <c r="U35" s="45" t="s">
        <v>1210</v>
      </c>
      <c r="V35" s="48">
        <v>38989</v>
      </c>
      <c r="W35" s="44" t="s">
        <v>433</v>
      </c>
      <c r="X35" s="44" t="s">
        <v>434</v>
      </c>
      <c r="Y35" s="44">
        <v>287</v>
      </c>
      <c r="AB35" s="44" t="s">
        <v>285</v>
      </c>
      <c r="AC35" s="45" t="s">
        <v>0</v>
      </c>
      <c r="AD35" s="45" t="s">
        <v>6</v>
      </c>
      <c r="AE35" s="45" t="s">
        <v>1301</v>
      </c>
      <c r="AF35" s="45"/>
      <c r="AG35" s="128"/>
      <c r="AH35" s="129"/>
    </row>
    <row r="36" spans="1:34" s="44" customFormat="1" x14ac:dyDescent="0.2">
      <c r="A36" s="44" t="s">
        <v>2</v>
      </c>
      <c r="B36" s="45" t="s">
        <v>26</v>
      </c>
      <c r="C36" s="45" t="s">
        <v>68</v>
      </c>
      <c r="D36" s="47" t="s">
        <v>1628</v>
      </c>
      <c r="E36" s="44" t="s">
        <v>1524</v>
      </c>
      <c r="F36" s="44" t="s">
        <v>408</v>
      </c>
      <c r="G36" s="44" t="s">
        <v>3</v>
      </c>
      <c r="H36" s="44">
        <v>98002</v>
      </c>
      <c r="J36" s="107" t="s">
        <v>1560</v>
      </c>
      <c r="K36" s="44" t="s">
        <v>1223</v>
      </c>
      <c r="L36" s="67" t="s">
        <v>1036</v>
      </c>
      <c r="M36" s="44" t="s">
        <v>438</v>
      </c>
      <c r="O36" s="44" t="s">
        <v>881</v>
      </c>
      <c r="P36" s="70"/>
      <c r="Q36" s="70" t="s">
        <v>1360</v>
      </c>
      <c r="R36" s="45"/>
      <c r="S36" s="45"/>
      <c r="T36" s="45" t="s">
        <v>1209</v>
      </c>
      <c r="U36" s="45" t="s">
        <v>1210</v>
      </c>
      <c r="V36" s="48">
        <v>40147</v>
      </c>
      <c r="W36" s="44" t="s">
        <v>436</v>
      </c>
      <c r="X36" s="44" t="s">
        <v>435</v>
      </c>
      <c r="Y36" s="44">
        <v>141</v>
      </c>
      <c r="AB36" s="44" t="s">
        <v>285</v>
      </c>
      <c r="AC36" s="45" t="s">
        <v>0</v>
      </c>
      <c r="AD36" s="45" t="s">
        <v>6</v>
      </c>
      <c r="AE36" s="45" t="s">
        <v>1301</v>
      </c>
      <c r="AF36" s="45"/>
      <c r="AG36" s="128"/>
      <c r="AH36" s="129"/>
    </row>
    <row r="37" spans="1:34" s="44" customFormat="1" x14ac:dyDescent="0.2">
      <c r="A37" s="44" t="s">
        <v>2</v>
      </c>
      <c r="B37" s="45" t="s">
        <v>26</v>
      </c>
      <c r="C37" s="45" t="s">
        <v>68</v>
      </c>
      <c r="D37" s="47" t="s">
        <v>1629</v>
      </c>
      <c r="E37" s="44" t="s">
        <v>437</v>
      </c>
      <c r="F37" s="44" t="s">
        <v>408</v>
      </c>
      <c r="G37" s="44" t="s">
        <v>3</v>
      </c>
      <c r="H37" s="44">
        <v>98002</v>
      </c>
      <c r="I37" s="44" t="s">
        <v>1453</v>
      </c>
      <c r="J37" s="107" t="s">
        <v>1559</v>
      </c>
      <c r="K37" s="44" t="s">
        <v>1223</v>
      </c>
      <c r="L37" s="67" t="s">
        <v>1036</v>
      </c>
      <c r="M37" s="44" t="s">
        <v>438</v>
      </c>
      <c r="O37" s="44" t="s">
        <v>1267</v>
      </c>
      <c r="P37" s="70"/>
      <c r="Q37" s="70" t="s">
        <v>1361</v>
      </c>
      <c r="R37" s="45"/>
      <c r="S37" s="45"/>
      <c r="T37" s="45" t="s">
        <v>1209</v>
      </c>
      <c r="U37" s="45" t="s">
        <v>1210</v>
      </c>
      <c r="V37" s="48">
        <v>40147</v>
      </c>
      <c r="W37" s="44" t="s">
        <v>436</v>
      </c>
      <c r="X37" s="44" t="s">
        <v>435</v>
      </c>
      <c r="Y37" s="44">
        <v>116</v>
      </c>
      <c r="AB37" s="44" t="s">
        <v>285</v>
      </c>
      <c r="AC37" s="45" t="s">
        <v>0</v>
      </c>
      <c r="AD37" s="45" t="s">
        <v>1</v>
      </c>
      <c r="AE37" s="45" t="s">
        <v>1301</v>
      </c>
      <c r="AF37" s="45"/>
      <c r="AG37" s="128"/>
      <c r="AH37" s="129"/>
    </row>
    <row r="38" spans="1:34" s="44" customFormat="1" x14ac:dyDescent="0.2">
      <c r="A38" s="44" t="s">
        <v>2</v>
      </c>
      <c r="B38" s="45" t="s">
        <v>26</v>
      </c>
      <c r="C38" s="45" t="s">
        <v>68</v>
      </c>
      <c r="D38" s="47" t="s">
        <v>213</v>
      </c>
      <c r="E38" s="44" t="s">
        <v>1525</v>
      </c>
      <c r="F38" s="44" t="s">
        <v>631</v>
      </c>
      <c r="G38" s="44" t="s">
        <v>3</v>
      </c>
      <c r="H38" s="44">
        <v>98443</v>
      </c>
      <c r="I38" s="41" t="s">
        <v>1454</v>
      </c>
      <c r="J38" s="41"/>
      <c r="K38" s="44" t="s">
        <v>1193</v>
      </c>
      <c r="L38" s="67" t="s">
        <v>1005</v>
      </c>
      <c r="M38" s="44" t="s">
        <v>632</v>
      </c>
      <c r="O38" s="102"/>
      <c r="P38" s="102"/>
      <c r="Q38" s="102"/>
      <c r="R38" s="45"/>
      <c r="S38" s="45"/>
      <c r="T38" s="45" t="s">
        <v>1209</v>
      </c>
      <c r="U38" s="45" t="s">
        <v>1210</v>
      </c>
      <c r="V38" s="48">
        <v>39591</v>
      </c>
      <c r="W38" s="44" t="s">
        <v>633</v>
      </c>
      <c r="X38" s="44" t="s">
        <v>634</v>
      </c>
      <c r="Y38" s="44">
        <v>85</v>
      </c>
      <c r="AB38" s="44" t="s">
        <v>297</v>
      </c>
      <c r="AC38" s="45" t="s">
        <v>0</v>
      </c>
      <c r="AD38" s="45" t="s">
        <v>6</v>
      </c>
      <c r="AE38" s="45" t="s">
        <v>1301</v>
      </c>
      <c r="AF38" s="45"/>
      <c r="AG38" s="128"/>
      <c r="AH38" s="128"/>
    </row>
    <row r="39" spans="1:34" s="44" customFormat="1" x14ac:dyDescent="0.2">
      <c r="A39" s="44" t="s">
        <v>2</v>
      </c>
      <c r="B39" s="45" t="s">
        <v>26</v>
      </c>
      <c r="C39" s="45" t="s">
        <v>68</v>
      </c>
      <c r="D39" s="47" t="s">
        <v>964</v>
      </c>
      <c r="E39" s="44" t="s">
        <v>407</v>
      </c>
      <c r="F39" s="44" t="s">
        <v>386</v>
      </c>
      <c r="G39" s="44" t="s">
        <v>3</v>
      </c>
      <c r="H39" s="44">
        <v>98374</v>
      </c>
      <c r="I39" s="44" t="s">
        <v>1456</v>
      </c>
      <c r="J39" s="107" t="s">
        <v>1484</v>
      </c>
      <c r="K39" s="44" t="s">
        <v>309</v>
      </c>
      <c r="L39" s="67" t="s">
        <v>1011</v>
      </c>
      <c r="M39" s="44" t="s">
        <v>294</v>
      </c>
      <c r="O39" s="44" t="s">
        <v>911</v>
      </c>
      <c r="P39" s="49"/>
      <c r="R39" s="45"/>
      <c r="S39" s="45"/>
      <c r="T39" s="45" t="s">
        <v>1209</v>
      </c>
      <c r="U39" s="45" t="s">
        <v>1210</v>
      </c>
      <c r="V39" s="48">
        <v>43789</v>
      </c>
      <c r="W39" s="44" t="s">
        <v>404</v>
      </c>
      <c r="X39" s="44" t="s">
        <v>405</v>
      </c>
      <c r="Y39" s="44">
        <v>75</v>
      </c>
      <c r="AB39" s="44" t="s">
        <v>297</v>
      </c>
      <c r="AC39" s="45" t="s">
        <v>0</v>
      </c>
      <c r="AD39" s="45" t="s">
        <v>6</v>
      </c>
      <c r="AE39" s="45" t="s">
        <v>1301</v>
      </c>
      <c r="AF39" s="45"/>
      <c r="AG39" s="128"/>
      <c r="AH39" s="129"/>
    </row>
    <row r="40" spans="1:34" s="44" customFormat="1" x14ac:dyDescent="0.2">
      <c r="A40" s="44" t="s">
        <v>2</v>
      </c>
      <c r="B40" s="45" t="s">
        <v>26</v>
      </c>
      <c r="C40" s="45" t="s">
        <v>68</v>
      </c>
      <c r="D40" s="44" t="s">
        <v>158</v>
      </c>
      <c r="E40" s="44" t="s">
        <v>1526</v>
      </c>
      <c r="F40" s="44" t="s">
        <v>408</v>
      </c>
      <c r="G40" s="44" t="s">
        <v>3</v>
      </c>
      <c r="H40" s="44">
        <v>98002</v>
      </c>
      <c r="K40" s="44" t="s">
        <v>452</v>
      </c>
      <c r="L40" s="67" t="s">
        <v>1038</v>
      </c>
      <c r="M40" s="44" t="s">
        <v>446</v>
      </c>
      <c r="O40" s="44" t="s">
        <v>1511</v>
      </c>
      <c r="R40" s="45"/>
      <c r="S40" s="45"/>
      <c r="T40" s="45" t="s">
        <v>1209</v>
      </c>
      <c r="U40" s="45" t="s">
        <v>1210</v>
      </c>
      <c r="V40" s="48">
        <v>38783</v>
      </c>
      <c r="W40" s="44" t="s">
        <v>450</v>
      </c>
      <c r="X40" s="44" t="s">
        <v>449</v>
      </c>
      <c r="Y40" s="44">
        <v>205</v>
      </c>
      <c r="AB40" s="44" t="s">
        <v>285</v>
      </c>
      <c r="AC40" s="45" t="s">
        <v>0</v>
      </c>
      <c r="AD40" s="45" t="s">
        <v>1</v>
      </c>
      <c r="AE40" s="45" t="s">
        <v>1301</v>
      </c>
      <c r="AF40" s="45"/>
      <c r="AG40" s="128"/>
      <c r="AH40" s="129"/>
    </row>
    <row r="41" spans="1:34" s="44" customFormat="1" x14ac:dyDescent="0.2">
      <c r="A41" s="44" t="s">
        <v>932</v>
      </c>
      <c r="B41" s="45" t="s">
        <v>26</v>
      </c>
      <c r="C41" s="45" t="s">
        <v>60</v>
      </c>
      <c r="D41" s="44" t="s">
        <v>505</v>
      </c>
      <c r="E41" s="44" t="s">
        <v>795</v>
      </c>
      <c r="F41" s="44" t="s">
        <v>38</v>
      </c>
      <c r="G41" s="44" t="s">
        <v>12</v>
      </c>
      <c r="H41" s="44">
        <v>93536</v>
      </c>
      <c r="K41" s="44" t="s">
        <v>1128</v>
      </c>
      <c r="L41" s="131" t="s">
        <v>1053</v>
      </c>
      <c r="M41" s="44" t="s">
        <v>36</v>
      </c>
      <c r="N41" s="44" t="s">
        <v>35</v>
      </c>
      <c r="O41" s="41" t="s">
        <v>1326</v>
      </c>
      <c r="Q41" s="134" t="s">
        <v>1362</v>
      </c>
      <c r="R41" s="45"/>
      <c r="S41" s="45"/>
      <c r="T41" s="45" t="s">
        <v>1230</v>
      </c>
      <c r="U41" s="45" t="s">
        <v>1232</v>
      </c>
      <c r="V41" s="48">
        <v>42522</v>
      </c>
      <c r="W41" s="44" t="s">
        <v>33</v>
      </c>
      <c r="X41" s="44" t="s">
        <v>34</v>
      </c>
      <c r="Y41" s="44">
        <v>120</v>
      </c>
      <c r="AB41" s="44" t="s">
        <v>37</v>
      </c>
      <c r="AC41" s="45" t="s">
        <v>321</v>
      </c>
      <c r="AD41" s="45" t="s">
        <v>1</v>
      </c>
      <c r="AE41" s="45" t="s">
        <v>1265</v>
      </c>
      <c r="AF41" s="45" t="s">
        <v>1317</v>
      </c>
      <c r="AG41" s="45" t="s">
        <v>1314</v>
      </c>
      <c r="AH41" s="44" t="s">
        <v>91</v>
      </c>
    </row>
    <row r="42" spans="1:34" s="44" customFormat="1" x14ac:dyDescent="0.2">
      <c r="A42" s="44" t="s">
        <v>2</v>
      </c>
      <c r="B42" s="45" t="s">
        <v>26</v>
      </c>
      <c r="C42" s="45" t="s">
        <v>60</v>
      </c>
      <c r="D42" s="44" t="s">
        <v>1114</v>
      </c>
      <c r="E42" s="44" t="s">
        <v>1515</v>
      </c>
      <c r="F42" s="44" t="s">
        <v>14</v>
      </c>
      <c r="G42" s="44" t="s">
        <v>12</v>
      </c>
      <c r="H42" s="44">
        <v>93010</v>
      </c>
      <c r="K42" s="44" t="s">
        <v>1296</v>
      </c>
      <c r="L42" s="67" t="s">
        <v>1064</v>
      </c>
      <c r="M42" s="44" t="s">
        <v>797</v>
      </c>
      <c r="O42" s="44" t="s">
        <v>1304</v>
      </c>
      <c r="Q42" s="70" t="s">
        <v>1496</v>
      </c>
      <c r="R42" s="45" t="s">
        <v>891</v>
      </c>
      <c r="S42" s="45" t="s">
        <v>890</v>
      </c>
      <c r="T42" s="45" t="s">
        <v>1230</v>
      </c>
      <c r="U42" s="45" t="s">
        <v>1232</v>
      </c>
      <c r="V42" s="48">
        <v>43928</v>
      </c>
      <c r="W42" s="44" t="s">
        <v>11</v>
      </c>
      <c r="X42" s="44" t="s">
        <v>1596</v>
      </c>
      <c r="Y42" s="44">
        <v>135</v>
      </c>
      <c r="AB42" s="44" t="s">
        <v>13</v>
      </c>
      <c r="AC42" s="45" t="s">
        <v>0</v>
      </c>
      <c r="AD42" s="45" t="s">
        <v>6</v>
      </c>
      <c r="AE42" s="45" t="s">
        <v>1302</v>
      </c>
      <c r="AF42" s="45"/>
      <c r="AG42" s="128"/>
      <c r="AH42" s="129"/>
    </row>
    <row r="43" spans="1:34" s="44" customFormat="1" x14ac:dyDescent="0.2">
      <c r="A43" s="44" t="s">
        <v>932</v>
      </c>
      <c r="B43" s="45" t="s">
        <v>26</v>
      </c>
      <c r="C43" s="45" t="s">
        <v>60</v>
      </c>
      <c r="D43" s="44" t="s">
        <v>506</v>
      </c>
      <c r="E43" s="44" t="s">
        <v>32</v>
      </c>
      <c r="F43" s="44" t="s">
        <v>31</v>
      </c>
      <c r="G43" s="44" t="s">
        <v>12</v>
      </c>
      <c r="H43" s="44">
        <v>93033</v>
      </c>
      <c r="K43" s="44" t="s">
        <v>1708</v>
      </c>
      <c r="L43" s="131" t="s">
        <v>1054</v>
      </c>
      <c r="M43" s="44" t="s">
        <v>30</v>
      </c>
      <c r="N43" s="44" t="s">
        <v>29</v>
      </c>
      <c r="O43" s="44" t="s">
        <v>1327</v>
      </c>
      <c r="P43" s="44" t="s">
        <v>25</v>
      </c>
      <c r="Q43" s="134" t="s">
        <v>1363</v>
      </c>
      <c r="R43" s="45"/>
      <c r="S43" s="45"/>
      <c r="T43" s="45" t="s">
        <v>1230</v>
      </c>
      <c r="U43" s="45" t="s">
        <v>1232</v>
      </c>
      <c r="V43" s="48">
        <v>43132</v>
      </c>
      <c r="W43" s="44" t="s">
        <v>27</v>
      </c>
      <c r="X43" s="44" t="s">
        <v>28</v>
      </c>
      <c r="Y43" s="44">
        <v>152</v>
      </c>
      <c r="AB43" s="44" t="s">
        <v>13</v>
      </c>
      <c r="AC43" s="45" t="s">
        <v>321</v>
      </c>
      <c r="AD43" s="45" t="s">
        <v>1</v>
      </c>
      <c r="AE43" s="45" t="s">
        <v>1265</v>
      </c>
      <c r="AF43" s="45" t="s">
        <v>1317</v>
      </c>
      <c r="AG43" s="45" t="s">
        <v>1314</v>
      </c>
      <c r="AH43" s="44" t="s">
        <v>92</v>
      </c>
    </row>
    <row r="44" spans="1:34" s="44" customFormat="1" x14ac:dyDescent="0.2">
      <c r="A44" s="44" t="s">
        <v>2</v>
      </c>
      <c r="B44" s="45" t="s">
        <v>26</v>
      </c>
      <c r="C44" s="45" t="s">
        <v>60</v>
      </c>
      <c r="D44" s="44" t="s">
        <v>132</v>
      </c>
      <c r="E44" s="44" t="s">
        <v>133</v>
      </c>
      <c r="F44" s="44" t="s">
        <v>14</v>
      </c>
      <c r="G44" s="44" t="s">
        <v>12</v>
      </c>
      <c r="H44" s="44">
        <v>93012</v>
      </c>
      <c r="K44" s="44" t="s">
        <v>1641</v>
      </c>
      <c r="L44" s="67" t="s">
        <v>1067</v>
      </c>
      <c r="M44" s="44" t="s">
        <v>228</v>
      </c>
      <c r="N44" s="44" t="s">
        <v>229</v>
      </c>
      <c r="O44" s="41" t="s">
        <v>1328</v>
      </c>
      <c r="R44" s="45" t="s">
        <v>891</v>
      </c>
      <c r="S44" s="45" t="s">
        <v>890</v>
      </c>
      <c r="T44" s="45" t="s">
        <v>1230</v>
      </c>
      <c r="U44" s="45" t="s">
        <v>1232</v>
      </c>
      <c r="V44" s="48">
        <v>40403</v>
      </c>
      <c r="W44" s="44" t="s">
        <v>235</v>
      </c>
      <c r="X44" s="44" t="s">
        <v>134</v>
      </c>
      <c r="Y44" s="44">
        <v>227</v>
      </c>
      <c r="AB44" s="44" t="s">
        <v>13</v>
      </c>
      <c r="AC44" s="45" t="s">
        <v>0</v>
      </c>
      <c r="AD44" s="45" t="s">
        <v>1</v>
      </c>
      <c r="AE44" s="45" t="s">
        <v>1302</v>
      </c>
      <c r="AF44" s="45"/>
      <c r="AG44" s="128"/>
      <c r="AH44" s="129"/>
    </row>
    <row r="45" spans="1:34" s="44" customFormat="1" x14ac:dyDescent="0.2">
      <c r="A45" s="44" t="s">
        <v>2</v>
      </c>
      <c r="B45" s="45" t="s">
        <v>26</v>
      </c>
      <c r="C45" s="45" t="s">
        <v>60</v>
      </c>
      <c r="D45" s="44" t="s">
        <v>510</v>
      </c>
      <c r="E45" s="44" t="s">
        <v>317</v>
      </c>
      <c r="F45" s="44" t="s">
        <v>230</v>
      </c>
      <c r="G45" s="44" t="s">
        <v>12</v>
      </c>
      <c r="H45" s="44">
        <v>91352</v>
      </c>
      <c r="K45" s="44" t="s">
        <v>1200</v>
      </c>
      <c r="L45" s="67" t="s">
        <v>1055</v>
      </c>
      <c r="M45" s="44" t="s">
        <v>233</v>
      </c>
      <c r="N45" s="44" t="s">
        <v>234</v>
      </c>
      <c r="O45" s="102"/>
      <c r="P45" s="102"/>
      <c r="Q45" s="102"/>
      <c r="R45" s="45"/>
      <c r="S45" s="45"/>
      <c r="T45" s="45" t="s">
        <v>1230</v>
      </c>
      <c r="U45" s="45" t="s">
        <v>1232</v>
      </c>
      <c r="V45" s="48">
        <v>41396</v>
      </c>
      <c r="W45" s="44" t="s">
        <v>232</v>
      </c>
      <c r="X45" s="44" t="s">
        <v>1429</v>
      </c>
      <c r="Y45" s="44">
        <v>60</v>
      </c>
      <c r="AB45" s="44" t="s">
        <v>37</v>
      </c>
      <c r="AC45" s="45" t="s">
        <v>0</v>
      </c>
      <c r="AD45" s="45" t="s">
        <v>1</v>
      </c>
      <c r="AE45" s="45" t="s">
        <v>1302</v>
      </c>
      <c r="AF45" s="45"/>
      <c r="AG45" s="128"/>
      <c r="AH45" s="129"/>
    </row>
    <row r="46" spans="1:34" s="44" customFormat="1" x14ac:dyDescent="0.2">
      <c r="A46" s="44" t="s">
        <v>932</v>
      </c>
      <c r="B46" s="45" t="s">
        <v>26</v>
      </c>
      <c r="C46" s="45" t="s">
        <v>60</v>
      </c>
      <c r="D46" s="44" t="s">
        <v>1621</v>
      </c>
      <c r="E46" s="44" t="s">
        <v>94</v>
      </c>
      <c r="F46" s="44" t="s">
        <v>95</v>
      </c>
      <c r="G46" s="44" t="s">
        <v>12</v>
      </c>
      <c r="H46" s="44">
        <v>91331</v>
      </c>
      <c r="K46" s="44" t="s">
        <v>96</v>
      </c>
      <c r="L46" s="131" t="s">
        <v>1056</v>
      </c>
      <c r="M46" s="44" t="s">
        <v>97</v>
      </c>
      <c r="N46" s="44" t="s">
        <v>98</v>
      </c>
      <c r="O46" s="44" t="s">
        <v>101</v>
      </c>
      <c r="P46" s="44" t="s">
        <v>884</v>
      </c>
      <c r="Q46" s="134" t="s">
        <v>1364</v>
      </c>
      <c r="R46" s="45"/>
      <c r="S46" s="45"/>
      <c r="T46" s="45" t="s">
        <v>1230</v>
      </c>
      <c r="U46" s="45" t="s">
        <v>1232</v>
      </c>
      <c r="V46" s="48">
        <v>42522</v>
      </c>
      <c r="W46" s="44" t="s">
        <v>100</v>
      </c>
      <c r="X46" s="44" t="s">
        <v>99</v>
      </c>
      <c r="Y46" s="44">
        <v>430</v>
      </c>
      <c r="AB46" s="44" t="s">
        <v>37</v>
      </c>
      <c r="AC46" s="45" t="s">
        <v>321</v>
      </c>
      <c r="AD46" s="45" t="s">
        <v>1</v>
      </c>
      <c r="AE46" s="45" t="s">
        <v>1265</v>
      </c>
      <c r="AF46" s="45" t="s">
        <v>1317</v>
      </c>
      <c r="AG46" s="45" t="s">
        <v>1314</v>
      </c>
      <c r="AH46" s="44" t="s">
        <v>102</v>
      </c>
    </row>
    <row r="47" spans="1:34" s="44" customFormat="1" x14ac:dyDescent="0.2">
      <c r="A47" s="44" t="s">
        <v>2</v>
      </c>
      <c r="B47" s="45" t="s">
        <v>26</v>
      </c>
      <c r="C47" s="45" t="s">
        <v>60</v>
      </c>
      <c r="D47" s="44" t="s">
        <v>142</v>
      </c>
      <c r="E47" s="44" t="s">
        <v>1527</v>
      </c>
      <c r="F47" s="44" t="s">
        <v>266</v>
      </c>
      <c r="G47" s="44" t="s">
        <v>12</v>
      </c>
      <c r="H47" s="44">
        <v>93063</v>
      </c>
      <c r="K47" s="44" t="s">
        <v>1154</v>
      </c>
      <c r="L47" s="67" t="s">
        <v>1073</v>
      </c>
      <c r="M47" s="44" t="s">
        <v>267</v>
      </c>
      <c r="O47" s="102"/>
      <c r="P47" s="102"/>
      <c r="Q47" s="102"/>
      <c r="R47" s="45" t="s">
        <v>891</v>
      </c>
      <c r="S47" s="45" t="s">
        <v>890</v>
      </c>
      <c r="T47" s="45" t="s">
        <v>1230</v>
      </c>
      <c r="U47" s="45" t="s">
        <v>1232</v>
      </c>
      <c r="V47" s="48">
        <v>43899</v>
      </c>
      <c r="W47" s="44" t="s">
        <v>268</v>
      </c>
      <c r="X47" s="44" t="s">
        <v>1436</v>
      </c>
      <c r="Y47" s="44">
        <v>41</v>
      </c>
      <c r="Z47" s="44" t="s">
        <v>904</v>
      </c>
      <c r="AA47" s="44">
        <v>1</v>
      </c>
      <c r="AB47" s="44" t="s">
        <v>13</v>
      </c>
      <c r="AC47" s="45" t="s">
        <v>0</v>
      </c>
      <c r="AD47" s="45" t="s">
        <v>6</v>
      </c>
      <c r="AE47" s="45" t="s">
        <v>1302</v>
      </c>
      <c r="AF47" s="45"/>
      <c r="AG47" s="128"/>
      <c r="AH47" s="129"/>
    </row>
    <row r="48" spans="1:34" s="44" customFormat="1" x14ac:dyDescent="0.2">
      <c r="A48" s="44" t="s">
        <v>932</v>
      </c>
      <c r="B48" s="45" t="s">
        <v>26</v>
      </c>
      <c r="C48" s="45" t="s">
        <v>60</v>
      </c>
      <c r="D48" s="44" t="s">
        <v>507</v>
      </c>
      <c r="E48" s="44" t="s">
        <v>112</v>
      </c>
      <c r="F48" s="44" t="s">
        <v>117</v>
      </c>
      <c r="G48" s="44" t="s">
        <v>12</v>
      </c>
      <c r="H48" s="44">
        <v>91406</v>
      </c>
      <c r="K48" s="44" t="s">
        <v>113</v>
      </c>
      <c r="L48" s="131" t="s">
        <v>1074</v>
      </c>
      <c r="M48" s="44" t="s">
        <v>118</v>
      </c>
      <c r="N48" s="44" t="s">
        <v>927</v>
      </c>
      <c r="O48" s="44" t="s">
        <v>928</v>
      </c>
      <c r="P48" s="44" t="s">
        <v>957</v>
      </c>
      <c r="R48" s="45"/>
      <c r="S48" s="45"/>
      <c r="T48" s="45" t="s">
        <v>1230</v>
      </c>
      <c r="U48" s="45" t="s">
        <v>1232</v>
      </c>
      <c r="V48" s="48">
        <v>43814</v>
      </c>
      <c r="W48" s="44" t="s">
        <v>119</v>
      </c>
      <c r="X48" s="44" t="s">
        <v>116</v>
      </c>
      <c r="Y48" s="44">
        <v>146</v>
      </c>
      <c r="AB48" s="44" t="s">
        <v>37</v>
      </c>
      <c r="AC48" s="45" t="s">
        <v>321</v>
      </c>
      <c r="AD48" s="45" t="s">
        <v>6</v>
      </c>
      <c r="AE48" s="45" t="s">
        <v>1265</v>
      </c>
      <c r="AF48" s="45" t="s">
        <v>1317</v>
      </c>
      <c r="AG48" s="45" t="s">
        <v>1314</v>
      </c>
      <c r="AH48" s="44" t="s">
        <v>929</v>
      </c>
    </row>
    <row r="49" spans="1:34" s="44" customFormat="1" x14ac:dyDescent="0.2">
      <c r="A49" s="44" t="s">
        <v>932</v>
      </c>
      <c r="B49" s="45" t="s">
        <v>26</v>
      </c>
      <c r="C49" s="45" t="s">
        <v>60</v>
      </c>
      <c r="D49" s="44" t="s">
        <v>509</v>
      </c>
      <c r="E49" s="44" t="s">
        <v>83</v>
      </c>
      <c r="F49" s="44" t="s">
        <v>84</v>
      </c>
      <c r="G49" s="44" t="s">
        <v>85</v>
      </c>
      <c r="H49" s="44">
        <v>89706</v>
      </c>
      <c r="K49" s="44" t="s">
        <v>1264</v>
      </c>
      <c r="L49" s="131" t="s">
        <v>1058</v>
      </c>
      <c r="M49" s="44" t="s">
        <v>86</v>
      </c>
      <c r="N49" s="44" t="s">
        <v>87</v>
      </c>
      <c r="O49" s="44" t="s">
        <v>741</v>
      </c>
      <c r="P49" s="44" t="s">
        <v>742</v>
      </c>
      <c r="Q49" s="134" t="s">
        <v>1365</v>
      </c>
      <c r="R49" s="45"/>
      <c r="S49" s="45"/>
      <c r="T49" s="45" t="s">
        <v>1230</v>
      </c>
      <c r="U49" s="45" t="s">
        <v>1232</v>
      </c>
      <c r="V49" s="48">
        <v>42536</v>
      </c>
      <c r="W49" s="44" t="s">
        <v>89</v>
      </c>
      <c r="X49" s="44" t="s">
        <v>90</v>
      </c>
      <c r="Y49" s="44">
        <v>316</v>
      </c>
      <c r="AB49" s="44" t="s">
        <v>88</v>
      </c>
      <c r="AC49" s="45" t="s">
        <v>323</v>
      </c>
      <c r="AD49" s="45" t="s">
        <v>1</v>
      </c>
      <c r="AE49" s="45" t="s">
        <v>1265</v>
      </c>
      <c r="AF49" s="45" t="s">
        <v>1317</v>
      </c>
      <c r="AG49" s="45" t="s">
        <v>1314</v>
      </c>
      <c r="AH49" s="44" t="s">
        <v>93</v>
      </c>
    </row>
    <row r="50" spans="1:34" s="44" customFormat="1" x14ac:dyDescent="0.2">
      <c r="A50" s="44" t="s">
        <v>932</v>
      </c>
      <c r="B50" s="45" t="s">
        <v>26</v>
      </c>
      <c r="C50" s="45" t="s">
        <v>60</v>
      </c>
      <c r="D50" s="47" t="s">
        <v>817</v>
      </c>
      <c r="E50" s="44" t="s">
        <v>771</v>
      </c>
      <c r="F50" s="44" t="s">
        <v>791</v>
      </c>
      <c r="G50" s="44" t="s">
        <v>455</v>
      </c>
      <c r="H50" s="44">
        <v>97062</v>
      </c>
      <c r="K50" s="44" t="s">
        <v>1647</v>
      </c>
      <c r="L50" s="131" t="s">
        <v>1082</v>
      </c>
      <c r="M50" s="44" t="s">
        <v>827</v>
      </c>
      <c r="N50" s="44" t="s">
        <v>844</v>
      </c>
      <c r="O50" s="41" t="s">
        <v>1439</v>
      </c>
      <c r="Q50" s="134" t="s">
        <v>1366</v>
      </c>
      <c r="R50" s="45"/>
      <c r="S50" s="45"/>
      <c r="T50" s="45" t="s">
        <v>1230</v>
      </c>
      <c r="U50" s="45" t="s">
        <v>1232</v>
      </c>
      <c r="V50" s="48">
        <v>41942</v>
      </c>
      <c r="W50" s="44" t="s">
        <v>857</v>
      </c>
      <c r="X50" s="44" t="s">
        <v>1182</v>
      </c>
      <c r="Y50" s="44">
        <v>240</v>
      </c>
      <c r="AB50" s="44" t="s">
        <v>863</v>
      </c>
      <c r="AC50" s="45" t="s">
        <v>323</v>
      </c>
      <c r="AD50" s="45" t="s">
        <v>1</v>
      </c>
      <c r="AE50" s="45" t="s">
        <v>1300</v>
      </c>
      <c r="AF50" s="45" t="s">
        <v>1317</v>
      </c>
      <c r="AG50" s="45" t="s">
        <v>1315</v>
      </c>
      <c r="AH50" s="44" t="s">
        <v>93</v>
      </c>
    </row>
    <row r="51" spans="1:34" s="44" customFormat="1" x14ac:dyDescent="0.2">
      <c r="A51" s="44" t="s">
        <v>2</v>
      </c>
      <c r="B51" s="45" t="s">
        <v>26</v>
      </c>
      <c r="C51" s="45" t="s">
        <v>10</v>
      </c>
      <c r="D51" s="47" t="s">
        <v>126</v>
      </c>
      <c r="E51" s="44" t="s">
        <v>1528</v>
      </c>
      <c r="F51" s="44" t="s">
        <v>214</v>
      </c>
      <c r="G51" s="44" t="s">
        <v>12</v>
      </c>
      <c r="H51" s="44">
        <v>95660</v>
      </c>
      <c r="K51" s="44" t="s">
        <v>892</v>
      </c>
      <c r="L51" s="67" t="s">
        <v>1044</v>
      </c>
      <c r="M51" s="44" t="s">
        <v>217</v>
      </c>
      <c r="N51" s="44" t="s">
        <v>216</v>
      </c>
      <c r="O51" s="44" t="s">
        <v>1189</v>
      </c>
      <c r="R51" s="45"/>
      <c r="S51" s="45"/>
      <c r="T51" s="45" t="s">
        <v>1230</v>
      </c>
      <c r="U51" s="45" t="s">
        <v>1232</v>
      </c>
      <c r="V51" s="48">
        <v>40086</v>
      </c>
      <c r="W51" s="44" t="s">
        <v>127</v>
      </c>
      <c r="X51" s="44" t="s">
        <v>128</v>
      </c>
      <c r="Y51" s="44">
        <v>199</v>
      </c>
      <c r="AB51" s="44" t="s">
        <v>215</v>
      </c>
      <c r="AC51" s="45" t="s">
        <v>0</v>
      </c>
      <c r="AD51" s="45" t="s">
        <v>1</v>
      </c>
      <c r="AE51" s="45" t="s">
        <v>1302</v>
      </c>
      <c r="AF51" s="45"/>
      <c r="AG51" s="128"/>
      <c r="AH51" s="129"/>
    </row>
    <row r="52" spans="1:34" s="44" customFormat="1" x14ac:dyDescent="0.2">
      <c r="A52" s="44" t="s">
        <v>2</v>
      </c>
      <c r="B52" s="45" t="s">
        <v>26</v>
      </c>
      <c r="C52" s="45" t="s">
        <v>10</v>
      </c>
      <c r="D52" s="44" t="s">
        <v>129</v>
      </c>
      <c r="E52" s="44" t="s">
        <v>1529</v>
      </c>
      <c r="F52" s="44" t="s">
        <v>218</v>
      </c>
      <c r="G52" s="44" t="s">
        <v>12</v>
      </c>
      <c r="H52" s="44">
        <v>92841</v>
      </c>
      <c r="K52" s="44" t="s">
        <v>1227</v>
      </c>
      <c r="L52" s="67" t="s">
        <v>1065</v>
      </c>
      <c r="M52" s="44" t="s">
        <v>220</v>
      </c>
      <c r="N52" s="44" t="s">
        <v>219</v>
      </c>
      <c r="O52" s="44" t="s">
        <v>1149</v>
      </c>
      <c r="R52" s="45"/>
      <c r="S52" s="45"/>
      <c r="T52" s="45" t="s">
        <v>1230</v>
      </c>
      <c r="U52" s="45" t="s">
        <v>1232</v>
      </c>
      <c r="V52" s="48">
        <v>43326</v>
      </c>
      <c r="W52" s="44" t="s">
        <v>130</v>
      </c>
      <c r="X52" s="44" t="s">
        <v>1179</v>
      </c>
      <c r="Y52" s="44">
        <v>104</v>
      </c>
      <c r="AB52" s="44" t="s">
        <v>222</v>
      </c>
      <c r="AC52" s="45" t="s">
        <v>0</v>
      </c>
      <c r="AD52" s="45" t="s">
        <v>1</v>
      </c>
      <c r="AE52" s="45" t="s">
        <v>1302</v>
      </c>
      <c r="AF52" s="45"/>
      <c r="AG52" s="128"/>
      <c r="AH52" s="129"/>
    </row>
    <row r="53" spans="1:34" s="44" customFormat="1" x14ac:dyDescent="0.2">
      <c r="A53" s="44" t="s">
        <v>2</v>
      </c>
      <c r="B53" s="45" t="s">
        <v>26</v>
      </c>
      <c r="C53" s="45" t="s">
        <v>10</v>
      </c>
      <c r="D53" s="44" t="s">
        <v>131</v>
      </c>
      <c r="E53" s="44" t="s">
        <v>310</v>
      </c>
      <c r="F53" s="44" t="s">
        <v>223</v>
      </c>
      <c r="G53" s="44" t="s">
        <v>12</v>
      </c>
      <c r="H53" s="44">
        <v>92507</v>
      </c>
      <c r="K53" s="44" t="s">
        <v>915</v>
      </c>
      <c r="L53" s="67" t="s">
        <v>1066</v>
      </c>
      <c r="M53" s="44" t="s">
        <v>225</v>
      </c>
      <c r="N53" s="44" t="s">
        <v>224</v>
      </c>
      <c r="O53" s="44" t="s">
        <v>959</v>
      </c>
      <c r="R53" s="45"/>
      <c r="S53" s="45"/>
      <c r="T53" s="45" t="s">
        <v>1230</v>
      </c>
      <c r="U53" s="45" t="s">
        <v>1232</v>
      </c>
      <c r="V53" s="48">
        <v>42684</v>
      </c>
      <c r="W53" s="44" t="s">
        <v>226</v>
      </c>
      <c r="X53" s="44" t="s">
        <v>227</v>
      </c>
      <c r="Y53" s="44">
        <v>201</v>
      </c>
      <c r="AB53" s="44" t="s">
        <v>223</v>
      </c>
      <c r="AC53" s="45" t="s">
        <v>0</v>
      </c>
      <c r="AD53" s="45" t="s">
        <v>1</v>
      </c>
      <c r="AE53" s="45" t="s">
        <v>1302</v>
      </c>
      <c r="AF53" s="45"/>
      <c r="AG53" s="128"/>
      <c r="AH53" s="129"/>
    </row>
    <row r="54" spans="1:34" s="44" customFormat="1" x14ac:dyDescent="0.2">
      <c r="A54" s="44" t="s">
        <v>2</v>
      </c>
      <c r="B54" s="45" t="s">
        <v>26</v>
      </c>
      <c r="C54" s="45" t="s">
        <v>10</v>
      </c>
      <c r="D54" s="47" t="s">
        <v>1607</v>
      </c>
      <c r="E54" s="44" t="s">
        <v>1530</v>
      </c>
      <c r="F54" s="44" t="s">
        <v>236</v>
      </c>
      <c r="G54" s="44" t="s">
        <v>12</v>
      </c>
      <c r="H54" s="44">
        <v>95327</v>
      </c>
      <c r="K54" s="44" t="s">
        <v>1552</v>
      </c>
      <c r="L54" s="67" t="s">
        <v>1045</v>
      </c>
      <c r="M54" s="44" t="s">
        <v>238</v>
      </c>
      <c r="O54" s="44" t="s">
        <v>1138</v>
      </c>
      <c r="R54" s="45"/>
      <c r="S54" s="45"/>
      <c r="T54" s="45" t="s">
        <v>1230</v>
      </c>
      <c r="U54" s="45" t="s">
        <v>1232</v>
      </c>
      <c r="V54" s="48">
        <v>42633</v>
      </c>
      <c r="W54" s="44" t="s">
        <v>1187</v>
      </c>
      <c r="X54" s="44" t="s">
        <v>1180</v>
      </c>
      <c r="Y54" s="44">
        <v>228</v>
      </c>
      <c r="AB54" s="44" t="s">
        <v>237</v>
      </c>
      <c r="AC54" s="45" t="s">
        <v>0</v>
      </c>
      <c r="AD54" s="45" t="s">
        <v>6</v>
      </c>
      <c r="AE54" s="45" t="s">
        <v>1302</v>
      </c>
      <c r="AF54" s="45"/>
      <c r="AG54" s="128"/>
      <c r="AH54" s="128"/>
    </row>
    <row r="55" spans="1:34" s="44" customFormat="1" x14ac:dyDescent="0.2">
      <c r="A55" s="44" t="s">
        <v>2</v>
      </c>
      <c r="B55" s="45" t="s">
        <v>26</v>
      </c>
      <c r="C55" s="45" t="s">
        <v>10</v>
      </c>
      <c r="D55" s="44" t="s">
        <v>511</v>
      </c>
      <c r="E55" s="44" t="s">
        <v>1531</v>
      </c>
      <c r="F55" s="44" t="s">
        <v>239</v>
      </c>
      <c r="G55" s="44" t="s">
        <v>12</v>
      </c>
      <c r="H55" s="44">
        <v>92683</v>
      </c>
      <c r="K55" s="44" t="s">
        <v>1512</v>
      </c>
      <c r="L55" s="67" t="s">
        <v>1068</v>
      </c>
      <c r="M55" s="44" t="s">
        <v>240</v>
      </c>
      <c r="N55" s="44" t="s">
        <v>241</v>
      </c>
      <c r="O55" s="44" t="s">
        <v>1204</v>
      </c>
      <c r="R55" s="45"/>
      <c r="S55" s="45"/>
      <c r="T55" s="45" t="s">
        <v>1230</v>
      </c>
      <c r="U55" s="45" t="s">
        <v>1232</v>
      </c>
      <c r="V55" s="48">
        <v>38595</v>
      </c>
      <c r="W55" s="44" t="s">
        <v>135</v>
      </c>
      <c r="X55" s="44" t="s">
        <v>243</v>
      </c>
      <c r="Y55" s="44">
        <v>181</v>
      </c>
      <c r="AB55" s="44" t="s">
        <v>222</v>
      </c>
      <c r="AC55" s="45" t="s">
        <v>0</v>
      </c>
      <c r="AD55" s="45" t="s">
        <v>1</v>
      </c>
      <c r="AE55" s="45" t="s">
        <v>1302</v>
      </c>
      <c r="AF55" s="45"/>
      <c r="AG55" s="128"/>
      <c r="AH55" s="129"/>
    </row>
    <row r="56" spans="1:34" s="44" customFormat="1" x14ac:dyDescent="0.2">
      <c r="A56" s="44" t="s">
        <v>2</v>
      </c>
      <c r="B56" s="45" t="s">
        <v>26</v>
      </c>
      <c r="C56" s="45" t="s">
        <v>10</v>
      </c>
      <c r="D56" s="44" t="s">
        <v>136</v>
      </c>
      <c r="E56" s="44" t="s">
        <v>311</v>
      </c>
      <c r="F56" s="44" t="s">
        <v>246</v>
      </c>
      <c r="G56" s="44" t="s">
        <v>12</v>
      </c>
      <c r="H56" s="44">
        <v>92646</v>
      </c>
      <c r="K56" s="44" t="s">
        <v>271</v>
      </c>
      <c r="L56" s="67" t="s">
        <v>1069</v>
      </c>
      <c r="M56" s="44" t="s">
        <v>247</v>
      </c>
      <c r="N56" s="44" t="s">
        <v>248</v>
      </c>
      <c r="O56" s="118" t="s">
        <v>1597</v>
      </c>
      <c r="R56" s="45"/>
      <c r="S56" s="45"/>
      <c r="T56" s="45" t="s">
        <v>1230</v>
      </c>
      <c r="U56" s="45" t="s">
        <v>1232</v>
      </c>
      <c r="V56" s="48">
        <v>39947</v>
      </c>
      <c r="W56" s="44" t="s">
        <v>249</v>
      </c>
      <c r="X56" s="44" t="s">
        <v>250</v>
      </c>
      <c r="Y56" s="44">
        <v>194</v>
      </c>
      <c r="AB56" s="44" t="s">
        <v>222</v>
      </c>
      <c r="AC56" s="45" t="s">
        <v>0</v>
      </c>
      <c r="AD56" s="45" t="s">
        <v>1</v>
      </c>
      <c r="AE56" s="45" t="s">
        <v>1302</v>
      </c>
      <c r="AF56" s="45"/>
      <c r="AG56" s="128"/>
      <c r="AH56" s="129"/>
    </row>
    <row r="57" spans="1:34" s="44" customFormat="1" x14ac:dyDescent="0.2">
      <c r="A57" s="44" t="s">
        <v>2</v>
      </c>
      <c r="B57" s="45" t="s">
        <v>26</v>
      </c>
      <c r="C57" s="45" t="s">
        <v>10</v>
      </c>
      <c r="D57" s="44" t="s">
        <v>1605</v>
      </c>
      <c r="E57" s="44" t="s">
        <v>312</v>
      </c>
      <c r="F57" s="44" t="s">
        <v>239</v>
      </c>
      <c r="G57" s="44" t="s">
        <v>12</v>
      </c>
      <c r="H57" s="44">
        <v>92683</v>
      </c>
      <c r="K57" s="44" t="s">
        <v>251</v>
      </c>
      <c r="L57" s="67" t="s">
        <v>1070</v>
      </c>
      <c r="M57" s="44" t="s">
        <v>252</v>
      </c>
      <c r="O57" s="44" t="s">
        <v>1221</v>
      </c>
      <c r="R57" s="45"/>
      <c r="S57" s="45"/>
      <c r="T57" s="45" t="s">
        <v>1230</v>
      </c>
      <c r="U57" s="45" t="s">
        <v>1232</v>
      </c>
      <c r="V57" s="48">
        <v>42898</v>
      </c>
      <c r="W57" s="44" t="s">
        <v>137</v>
      </c>
      <c r="X57" s="44" t="s">
        <v>1181</v>
      </c>
      <c r="Y57" s="44">
        <v>152</v>
      </c>
      <c r="AB57" s="44" t="s">
        <v>222</v>
      </c>
      <c r="AC57" s="45" t="s">
        <v>0</v>
      </c>
      <c r="AD57" s="45" t="s">
        <v>6</v>
      </c>
      <c r="AE57" s="45" t="s">
        <v>1302</v>
      </c>
      <c r="AF57" s="45"/>
      <c r="AG57" s="128"/>
      <c r="AH57" s="129"/>
    </row>
    <row r="58" spans="1:34" s="44" customFormat="1" x14ac:dyDescent="0.2">
      <c r="A58" s="44" t="s">
        <v>2</v>
      </c>
      <c r="B58" s="45" t="s">
        <v>26</v>
      </c>
      <c r="C58" s="45" t="s">
        <v>10</v>
      </c>
      <c r="D58" s="44" t="s">
        <v>954</v>
      </c>
      <c r="E58" s="44" t="s">
        <v>1532</v>
      </c>
      <c r="F58" s="44" t="s">
        <v>246</v>
      </c>
      <c r="G58" s="44" t="s">
        <v>12</v>
      </c>
      <c r="H58" s="44">
        <v>92649</v>
      </c>
      <c r="K58" s="44" t="s">
        <v>221</v>
      </c>
      <c r="L58" s="67" t="s">
        <v>1071</v>
      </c>
      <c r="M58" s="44" t="s">
        <v>956</v>
      </c>
      <c r="O58" s="44" t="s">
        <v>1136</v>
      </c>
      <c r="R58" s="45"/>
      <c r="S58" s="45"/>
      <c r="T58" s="45" t="s">
        <v>1230</v>
      </c>
      <c r="U58" s="45" t="s">
        <v>1232</v>
      </c>
      <c r="V58" s="48">
        <v>44428</v>
      </c>
      <c r="W58" s="44" t="s">
        <v>1427</v>
      </c>
      <c r="X58" s="44" t="s">
        <v>955</v>
      </c>
      <c r="Y58" s="44">
        <v>167</v>
      </c>
      <c r="AB58" s="44" t="s">
        <v>222</v>
      </c>
      <c r="AC58" s="45" t="s">
        <v>0</v>
      </c>
      <c r="AD58" s="45" t="s">
        <v>6</v>
      </c>
      <c r="AE58" s="45" t="s">
        <v>1302</v>
      </c>
      <c r="AF58" s="45"/>
      <c r="AG58" s="128"/>
      <c r="AH58" s="129"/>
    </row>
    <row r="59" spans="1:34" s="44" customFormat="1" x14ac:dyDescent="0.2">
      <c r="A59" s="44" t="s">
        <v>2</v>
      </c>
      <c r="B59" s="45" t="s">
        <v>26</v>
      </c>
      <c r="C59" s="45" t="s">
        <v>10</v>
      </c>
      <c r="D59" s="44" t="s">
        <v>1122</v>
      </c>
      <c r="E59" s="44" t="s">
        <v>1123</v>
      </c>
      <c r="F59" s="44" t="s">
        <v>1124</v>
      </c>
      <c r="G59" s="44" t="s">
        <v>12</v>
      </c>
      <c r="H59" s="44">
        <v>92627</v>
      </c>
      <c r="K59" s="44" t="s">
        <v>1298</v>
      </c>
      <c r="L59" s="67" t="s">
        <v>1343</v>
      </c>
      <c r="M59" s="44" t="s">
        <v>1125</v>
      </c>
      <c r="O59" s="102"/>
      <c r="P59" s="102"/>
      <c r="Q59" s="102"/>
      <c r="R59" s="45"/>
      <c r="S59" s="45"/>
      <c r="T59" s="45" t="s">
        <v>1230</v>
      </c>
      <c r="U59" s="45" t="s">
        <v>1232</v>
      </c>
      <c r="V59" s="48">
        <v>44637</v>
      </c>
      <c r="W59" s="44" t="s">
        <v>1126</v>
      </c>
      <c r="X59" s="44" t="s">
        <v>1127</v>
      </c>
      <c r="Y59" s="44">
        <v>55</v>
      </c>
      <c r="AB59" s="44" t="s">
        <v>222</v>
      </c>
      <c r="AC59" s="45" t="s">
        <v>0</v>
      </c>
      <c r="AD59" s="45" t="s">
        <v>1</v>
      </c>
      <c r="AE59" s="45" t="s">
        <v>1302</v>
      </c>
      <c r="AF59" s="45"/>
      <c r="AG59" s="128"/>
      <c r="AH59" s="129"/>
    </row>
    <row r="60" spans="1:34" s="44" customFormat="1" x14ac:dyDescent="0.2">
      <c r="A60" s="44" t="s">
        <v>2</v>
      </c>
      <c r="B60" s="45" t="s">
        <v>26</v>
      </c>
      <c r="C60" s="45" t="s">
        <v>10</v>
      </c>
      <c r="D60" s="44" t="s">
        <v>990</v>
      </c>
      <c r="E60" s="44" t="s">
        <v>313</v>
      </c>
      <c r="F60" s="44" t="s">
        <v>239</v>
      </c>
      <c r="G60" s="44" t="s">
        <v>12</v>
      </c>
      <c r="H60" s="44">
        <v>92683</v>
      </c>
      <c r="K60" s="44" t="s">
        <v>253</v>
      </c>
      <c r="L60" s="67" t="s">
        <v>1072</v>
      </c>
      <c r="M60" s="44" t="s">
        <v>254</v>
      </c>
      <c r="N60" s="44" t="s">
        <v>958</v>
      </c>
      <c r="O60" s="44" t="s">
        <v>960</v>
      </c>
      <c r="R60" s="45"/>
      <c r="S60" s="45"/>
      <c r="T60" s="45" t="s">
        <v>1230</v>
      </c>
      <c r="U60" s="45" t="s">
        <v>1232</v>
      </c>
      <c r="V60" s="48">
        <v>41374</v>
      </c>
      <c r="W60" s="44" t="s">
        <v>138</v>
      </c>
      <c r="X60" s="44" t="s">
        <v>255</v>
      </c>
      <c r="Y60" s="44">
        <v>116</v>
      </c>
      <c r="AB60" s="44" t="s">
        <v>222</v>
      </c>
      <c r="AC60" s="45" t="s">
        <v>0</v>
      </c>
      <c r="AD60" s="45" t="s">
        <v>6</v>
      </c>
      <c r="AE60" s="45" t="s">
        <v>1302</v>
      </c>
      <c r="AF60" s="45"/>
      <c r="AG60" s="128"/>
      <c r="AH60" s="129"/>
    </row>
    <row r="61" spans="1:34" s="44" customFormat="1" x14ac:dyDescent="0.2">
      <c r="A61" s="44" t="s">
        <v>2</v>
      </c>
      <c r="B61" s="45" t="s">
        <v>26</v>
      </c>
      <c r="C61" s="45" t="s">
        <v>10</v>
      </c>
      <c r="D61" s="44" t="s">
        <v>139</v>
      </c>
      <c r="E61" s="44" t="s">
        <v>1533</v>
      </c>
      <c r="F61" s="44" t="s">
        <v>259</v>
      </c>
      <c r="G61" s="44" t="s">
        <v>12</v>
      </c>
      <c r="H61" s="44">
        <v>92026</v>
      </c>
      <c r="K61" s="44" t="s">
        <v>260</v>
      </c>
      <c r="L61" s="67" t="s">
        <v>1047</v>
      </c>
      <c r="M61" s="44" t="s">
        <v>256</v>
      </c>
      <c r="N61" s="44" t="s">
        <v>257</v>
      </c>
      <c r="O61" s="44" t="s">
        <v>961</v>
      </c>
      <c r="R61" s="45"/>
      <c r="S61" s="45"/>
      <c r="T61" s="45" t="s">
        <v>1230</v>
      </c>
      <c r="U61" s="45" t="s">
        <v>1232</v>
      </c>
      <c r="V61" s="48">
        <v>41927</v>
      </c>
      <c r="W61" s="44" t="s">
        <v>140</v>
      </c>
      <c r="X61" s="44" t="s">
        <v>258</v>
      </c>
      <c r="Y61" s="44">
        <v>88</v>
      </c>
      <c r="AB61" s="44" t="s">
        <v>105</v>
      </c>
      <c r="AC61" s="45" t="s">
        <v>0</v>
      </c>
      <c r="AD61" s="45" t="s">
        <v>6</v>
      </c>
      <c r="AE61" s="45" t="s">
        <v>1302</v>
      </c>
      <c r="AF61" s="45"/>
      <c r="AG61" s="128"/>
      <c r="AH61" s="129"/>
    </row>
    <row r="62" spans="1:34" s="44" customFormat="1" x14ac:dyDescent="0.2">
      <c r="A62" s="44" t="s">
        <v>2</v>
      </c>
      <c r="B62" s="45" t="s">
        <v>26</v>
      </c>
      <c r="C62" s="45" t="s">
        <v>10</v>
      </c>
      <c r="D62" s="47" t="s">
        <v>141</v>
      </c>
      <c r="E62" s="44" t="s">
        <v>316</v>
      </c>
      <c r="F62" s="44" t="s">
        <v>261</v>
      </c>
      <c r="G62" s="44" t="s">
        <v>12</v>
      </c>
      <c r="H62" s="44">
        <v>95762</v>
      </c>
      <c r="K62" s="44" t="s">
        <v>1202</v>
      </c>
      <c r="L62" s="67" t="s">
        <v>1048</v>
      </c>
      <c r="M62" s="44" t="s">
        <v>263</v>
      </c>
      <c r="O62" s="102"/>
      <c r="P62" s="102"/>
      <c r="Q62" s="102"/>
      <c r="R62" s="45"/>
      <c r="S62" s="45"/>
      <c r="T62" s="45" t="s">
        <v>1230</v>
      </c>
      <c r="U62" s="45" t="s">
        <v>1232</v>
      </c>
      <c r="V62" s="48">
        <v>44063</v>
      </c>
      <c r="W62" s="44" t="s">
        <v>265</v>
      </c>
      <c r="X62" s="44" t="s">
        <v>264</v>
      </c>
      <c r="Y62" s="44">
        <v>132</v>
      </c>
      <c r="AB62" s="44" t="s">
        <v>262</v>
      </c>
      <c r="AC62" s="45" t="s">
        <v>0</v>
      </c>
      <c r="AD62" s="45" t="s">
        <v>1</v>
      </c>
      <c r="AE62" s="45" t="s">
        <v>1302</v>
      </c>
      <c r="AF62" s="45"/>
      <c r="AG62" s="128"/>
      <c r="AH62" s="129"/>
    </row>
    <row r="63" spans="1:34" s="44" customFormat="1" x14ac:dyDescent="0.2">
      <c r="A63" s="44" t="s">
        <v>2</v>
      </c>
      <c r="B63" s="45" t="s">
        <v>26</v>
      </c>
      <c r="C63" s="45" t="s">
        <v>10</v>
      </c>
      <c r="D63" s="44" t="s">
        <v>143</v>
      </c>
      <c r="E63" s="44" t="s">
        <v>1538</v>
      </c>
      <c r="F63" s="44" t="s">
        <v>269</v>
      </c>
      <c r="G63" s="44" t="s">
        <v>12</v>
      </c>
      <c r="H63" s="44">
        <v>91364</v>
      </c>
      <c r="K63" s="44" t="s">
        <v>1577</v>
      </c>
      <c r="L63" s="67" t="s">
        <v>1570</v>
      </c>
      <c r="M63" s="44" t="s">
        <v>270</v>
      </c>
      <c r="O63" s="41" t="s">
        <v>1308</v>
      </c>
      <c r="R63" s="45" t="s">
        <v>891</v>
      </c>
      <c r="S63" s="45" t="s">
        <v>890</v>
      </c>
      <c r="T63" s="45" t="s">
        <v>1230</v>
      </c>
      <c r="U63" s="45" t="s">
        <v>1232</v>
      </c>
      <c r="V63" s="48">
        <v>43879</v>
      </c>
      <c r="W63" s="44" t="s">
        <v>1677</v>
      </c>
      <c r="X63" s="44" t="s">
        <v>1678</v>
      </c>
      <c r="Y63" s="44">
        <v>199</v>
      </c>
      <c r="AB63" s="44" t="s">
        <v>37</v>
      </c>
      <c r="AC63" s="45" t="s">
        <v>0</v>
      </c>
      <c r="AD63" s="45" t="s">
        <v>1</v>
      </c>
      <c r="AE63" s="45" t="s">
        <v>1302</v>
      </c>
      <c r="AF63" s="45"/>
      <c r="AG63" s="128"/>
      <c r="AH63" s="129"/>
    </row>
    <row r="64" spans="1:34" s="44" customFormat="1" x14ac:dyDescent="0.2">
      <c r="A64" s="44" t="s">
        <v>932</v>
      </c>
      <c r="B64" s="45" t="s">
        <v>1340</v>
      </c>
      <c r="C64" s="45" t="s">
        <v>1694</v>
      </c>
      <c r="D64" s="47" t="s">
        <v>1608</v>
      </c>
      <c r="E64" s="44" t="s">
        <v>864</v>
      </c>
      <c r="F64" s="44" t="s">
        <v>737</v>
      </c>
      <c r="G64" s="44" t="s">
        <v>368</v>
      </c>
      <c r="H64" s="44">
        <v>55405</v>
      </c>
      <c r="I64" s="44" t="s">
        <v>1455</v>
      </c>
      <c r="J64" s="107" t="s">
        <v>1463</v>
      </c>
      <c r="K64" s="44" t="s">
        <v>1254</v>
      </c>
      <c r="L64" s="67" t="s">
        <v>1039</v>
      </c>
      <c r="M64" s="44" t="s">
        <v>837</v>
      </c>
      <c r="O64" s="44" t="s">
        <v>1195</v>
      </c>
      <c r="P64" s="44" t="s">
        <v>1139</v>
      </c>
      <c r="Q64" s="70" t="s">
        <v>1373</v>
      </c>
      <c r="R64" s="45" t="s">
        <v>1219</v>
      </c>
      <c r="S64" s="45" t="s">
        <v>1692</v>
      </c>
      <c r="T64" s="45" t="s">
        <v>1230</v>
      </c>
      <c r="U64" s="45" t="s">
        <v>1232</v>
      </c>
      <c r="V64" s="48">
        <v>43936</v>
      </c>
      <c r="W64" s="44" t="s">
        <v>860</v>
      </c>
      <c r="X64" s="44" t="s">
        <v>766</v>
      </c>
      <c r="Y64" s="44">
        <v>28</v>
      </c>
      <c r="AB64" s="44" t="s">
        <v>370</v>
      </c>
      <c r="AC64" s="45" t="s">
        <v>5</v>
      </c>
      <c r="AD64" s="45" t="s">
        <v>1</v>
      </c>
      <c r="AE64" s="45" t="s">
        <v>1300</v>
      </c>
      <c r="AF64" s="45" t="s">
        <v>1317</v>
      </c>
      <c r="AG64" s="128"/>
      <c r="AH64" s="129"/>
    </row>
    <row r="65" spans="1:34" s="136" customFormat="1" ht="42.75" x14ac:dyDescent="0.2">
      <c r="A65" s="136" t="s">
        <v>932</v>
      </c>
      <c r="B65" s="137" t="s">
        <v>1340</v>
      </c>
      <c r="C65" s="137" t="s">
        <v>1694</v>
      </c>
      <c r="D65" s="144" t="s">
        <v>1610</v>
      </c>
      <c r="E65" s="141" t="s">
        <v>1702</v>
      </c>
      <c r="F65" s="136" t="s">
        <v>866</v>
      </c>
      <c r="G65" s="136" t="s">
        <v>368</v>
      </c>
      <c r="H65" s="136">
        <v>55343</v>
      </c>
      <c r="I65" s="136" t="s">
        <v>1728</v>
      </c>
      <c r="K65" s="141" t="s">
        <v>1444</v>
      </c>
      <c r="L65" s="138" t="s">
        <v>1040</v>
      </c>
      <c r="M65" s="136" t="s">
        <v>839</v>
      </c>
      <c r="N65" s="136" t="s">
        <v>849</v>
      </c>
      <c r="O65" s="141" t="s">
        <v>1322</v>
      </c>
      <c r="P65" s="136" t="s">
        <v>1203</v>
      </c>
      <c r="Q65" s="142" t="s">
        <v>1367</v>
      </c>
      <c r="R65" s="137" t="s">
        <v>1158</v>
      </c>
      <c r="S65" s="137" t="s">
        <v>1337</v>
      </c>
      <c r="T65" s="137" t="s">
        <v>1230</v>
      </c>
      <c r="U65" s="137" t="s">
        <v>1232</v>
      </c>
      <c r="V65" s="139">
        <v>43371</v>
      </c>
      <c r="W65" s="136" t="s">
        <v>862</v>
      </c>
      <c r="X65" s="136" t="s">
        <v>1430</v>
      </c>
      <c r="Y65" s="136">
        <v>113</v>
      </c>
      <c r="AB65" s="136" t="s">
        <v>370</v>
      </c>
      <c r="AC65" s="137" t="s">
        <v>5</v>
      </c>
      <c r="AD65" s="137" t="s">
        <v>1</v>
      </c>
      <c r="AE65" s="137" t="s">
        <v>1300</v>
      </c>
      <c r="AF65" s="137" t="s">
        <v>1317</v>
      </c>
      <c r="AG65" s="137"/>
    </row>
    <row r="66" spans="1:34" s="136" customFormat="1" ht="42.75" x14ac:dyDescent="0.2">
      <c r="A66" s="136" t="s">
        <v>932</v>
      </c>
      <c r="B66" s="137" t="s">
        <v>1340</v>
      </c>
      <c r="C66" s="137" t="s">
        <v>1694</v>
      </c>
      <c r="D66" s="144" t="s">
        <v>1611</v>
      </c>
      <c r="E66" s="141" t="s">
        <v>1703</v>
      </c>
      <c r="F66" s="136" t="s">
        <v>866</v>
      </c>
      <c r="G66" s="136" t="s">
        <v>368</v>
      </c>
      <c r="H66" s="136">
        <v>55343</v>
      </c>
      <c r="I66" s="136" t="s">
        <v>1728</v>
      </c>
      <c r="K66" s="145" t="s">
        <v>1583</v>
      </c>
      <c r="L66" s="138" t="s">
        <v>1041</v>
      </c>
      <c r="M66" s="136" t="s">
        <v>867</v>
      </c>
      <c r="O66" s="136" t="s">
        <v>1197</v>
      </c>
      <c r="P66" s="136" t="s">
        <v>1198</v>
      </c>
      <c r="Q66" s="142" t="s">
        <v>1368</v>
      </c>
      <c r="R66" s="137" t="s">
        <v>1158</v>
      </c>
      <c r="S66" s="137" t="s">
        <v>1337</v>
      </c>
      <c r="T66" s="137" t="s">
        <v>1230</v>
      </c>
      <c r="U66" s="137" t="s">
        <v>1232</v>
      </c>
      <c r="V66" s="139">
        <v>43371</v>
      </c>
      <c r="W66" s="136" t="s">
        <v>862</v>
      </c>
      <c r="X66" s="136" t="s">
        <v>1488</v>
      </c>
      <c r="Y66" s="136">
        <v>110</v>
      </c>
      <c r="AB66" s="136" t="s">
        <v>370</v>
      </c>
      <c r="AC66" s="137" t="s">
        <v>5</v>
      </c>
      <c r="AD66" s="137" t="s">
        <v>1</v>
      </c>
      <c r="AE66" s="137" t="s">
        <v>1300</v>
      </c>
      <c r="AF66" s="137" t="s">
        <v>1317</v>
      </c>
      <c r="AG66" s="137"/>
    </row>
    <row r="67" spans="1:34" s="136" customFormat="1" ht="42.75" x14ac:dyDescent="0.2">
      <c r="A67" s="136" t="s">
        <v>932</v>
      </c>
      <c r="B67" s="137" t="s">
        <v>1340</v>
      </c>
      <c r="C67" s="137" t="s">
        <v>1694</v>
      </c>
      <c r="D67" s="144" t="s">
        <v>1612</v>
      </c>
      <c r="E67" s="141" t="s">
        <v>1704</v>
      </c>
      <c r="F67" s="136" t="s">
        <v>866</v>
      </c>
      <c r="G67" s="136" t="s">
        <v>368</v>
      </c>
      <c r="H67" s="136">
        <v>55343</v>
      </c>
      <c r="I67" s="136" t="s">
        <v>1728</v>
      </c>
      <c r="K67" s="136" t="s">
        <v>1642</v>
      </c>
      <c r="L67" s="138" t="s">
        <v>1042</v>
      </c>
      <c r="M67" s="136" t="s">
        <v>871</v>
      </c>
      <c r="O67" s="136" t="s">
        <v>1318</v>
      </c>
      <c r="P67" s="136" t="s">
        <v>1247</v>
      </c>
      <c r="Q67" s="142" t="s">
        <v>1369</v>
      </c>
      <c r="R67" s="137" t="s">
        <v>1158</v>
      </c>
      <c r="S67" s="137" t="s">
        <v>1337</v>
      </c>
      <c r="T67" s="137" t="s">
        <v>1230</v>
      </c>
      <c r="U67" s="137" t="s">
        <v>1232</v>
      </c>
      <c r="V67" s="139">
        <v>43371</v>
      </c>
      <c r="W67" s="136" t="s">
        <v>862</v>
      </c>
      <c r="X67" s="136" t="s">
        <v>1431</v>
      </c>
      <c r="Y67" s="136">
        <v>101</v>
      </c>
      <c r="AB67" s="136" t="s">
        <v>370</v>
      </c>
      <c r="AC67" s="137" t="s">
        <v>5</v>
      </c>
      <c r="AD67" s="137" t="s">
        <v>1</v>
      </c>
      <c r="AE67" s="137" t="s">
        <v>1300</v>
      </c>
      <c r="AF67" s="137" t="s">
        <v>1317</v>
      </c>
      <c r="AG67" s="137"/>
    </row>
    <row r="68" spans="1:34" s="44" customFormat="1" x14ac:dyDescent="0.2">
      <c r="A68" s="44" t="s">
        <v>932</v>
      </c>
      <c r="B68" s="45" t="s">
        <v>1340</v>
      </c>
      <c r="C68" s="45" t="s">
        <v>1694</v>
      </c>
      <c r="D68" s="47" t="s">
        <v>1287</v>
      </c>
      <c r="E68" s="44" t="s">
        <v>865</v>
      </c>
      <c r="F68" s="44" t="s">
        <v>737</v>
      </c>
      <c r="G68" s="44" t="s">
        <v>368</v>
      </c>
      <c r="H68" s="44">
        <v>55403</v>
      </c>
      <c r="K68" s="41" t="s">
        <v>1568</v>
      </c>
      <c r="L68" s="117" t="s">
        <v>1569</v>
      </c>
      <c r="M68" s="44" t="s">
        <v>838</v>
      </c>
      <c r="O68" s="41" t="s">
        <v>1330</v>
      </c>
      <c r="P68" s="44" t="s">
        <v>1226</v>
      </c>
      <c r="Q68" s="134" t="s">
        <v>1372</v>
      </c>
      <c r="R68" s="45"/>
      <c r="S68" s="45"/>
      <c r="T68" s="45" t="s">
        <v>1230</v>
      </c>
      <c r="U68" s="45" t="s">
        <v>1232</v>
      </c>
      <c r="V68" s="48">
        <v>43776</v>
      </c>
      <c r="W68" s="44" t="s">
        <v>861</v>
      </c>
      <c r="X68" s="44" t="s">
        <v>1489</v>
      </c>
      <c r="Y68" s="44">
        <v>259</v>
      </c>
      <c r="AB68" s="44" t="s">
        <v>370</v>
      </c>
      <c r="AC68" s="45" t="s">
        <v>5</v>
      </c>
      <c r="AD68" s="45" t="s">
        <v>1</v>
      </c>
      <c r="AE68" s="45" t="s">
        <v>1300</v>
      </c>
      <c r="AF68" s="45" t="s">
        <v>1317</v>
      </c>
      <c r="AG68" s="128"/>
      <c r="AH68" s="129"/>
    </row>
    <row r="69" spans="1:34" s="44" customFormat="1" x14ac:dyDescent="0.2">
      <c r="A69" s="44" t="s">
        <v>932</v>
      </c>
      <c r="B69" s="45" t="s">
        <v>1340</v>
      </c>
      <c r="C69" s="45" t="s">
        <v>1694</v>
      </c>
      <c r="D69" s="47" t="s">
        <v>1613</v>
      </c>
      <c r="E69" s="44" t="s">
        <v>765</v>
      </c>
      <c r="F69" s="44" t="s">
        <v>737</v>
      </c>
      <c r="G69" s="44" t="s">
        <v>368</v>
      </c>
      <c r="H69" s="44">
        <v>55408</v>
      </c>
      <c r="K69" s="44" t="s">
        <v>1278</v>
      </c>
      <c r="L69" s="67" t="s">
        <v>1060</v>
      </c>
      <c r="M69" s="44" t="s">
        <v>872</v>
      </c>
      <c r="O69" s="41" t="s">
        <v>1329</v>
      </c>
      <c r="P69" s="44" t="s">
        <v>1137</v>
      </c>
      <c r="Q69" s="134" t="s">
        <v>1370</v>
      </c>
      <c r="R69" s="45" t="s">
        <v>1219</v>
      </c>
      <c r="S69" s="45" t="s">
        <v>1692</v>
      </c>
      <c r="T69" s="45" t="s">
        <v>1230</v>
      </c>
      <c r="U69" s="45" t="s">
        <v>1232</v>
      </c>
      <c r="V69" s="48">
        <v>43433</v>
      </c>
      <c r="W69" s="44" t="s">
        <v>876</v>
      </c>
      <c r="X69" s="44" t="s">
        <v>1404</v>
      </c>
      <c r="Y69" s="44">
        <v>196</v>
      </c>
      <c r="AB69" s="44" t="s">
        <v>370</v>
      </c>
      <c r="AC69" s="45" t="s">
        <v>5</v>
      </c>
      <c r="AD69" s="45" t="s">
        <v>1</v>
      </c>
      <c r="AE69" s="45" t="s">
        <v>1300</v>
      </c>
      <c r="AF69" s="45" t="s">
        <v>1317</v>
      </c>
      <c r="AG69" s="128"/>
      <c r="AH69" s="129"/>
    </row>
    <row r="70" spans="1:34" s="136" customFormat="1" ht="42.75" x14ac:dyDescent="0.2">
      <c r="A70" s="136" t="s">
        <v>932</v>
      </c>
      <c r="B70" s="137" t="s">
        <v>1340</v>
      </c>
      <c r="C70" s="137" t="s">
        <v>1694</v>
      </c>
      <c r="D70" s="144" t="s">
        <v>1615</v>
      </c>
      <c r="E70" s="141" t="s">
        <v>1705</v>
      </c>
      <c r="F70" s="136" t="s">
        <v>866</v>
      </c>
      <c r="G70" s="136" t="s">
        <v>368</v>
      </c>
      <c r="H70" s="136">
        <v>55343</v>
      </c>
      <c r="I70" s="136" t="s">
        <v>1729</v>
      </c>
      <c r="J70" s="136" t="s">
        <v>1557</v>
      </c>
      <c r="K70" s="136" t="s">
        <v>1700</v>
      </c>
      <c r="L70" s="138" t="s">
        <v>1344</v>
      </c>
      <c r="M70" s="136" t="s">
        <v>873</v>
      </c>
      <c r="O70" s="141" t="s">
        <v>1543</v>
      </c>
      <c r="P70" s="136" t="s">
        <v>1544</v>
      </c>
      <c r="Q70" s="142" t="s">
        <v>1371</v>
      </c>
      <c r="R70" s="137"/>
      <c r="S70" s="137"/>
      <c r="T70" s="137" t="s">
        <v>1230</v>
      </c>
      <c r="U70" s="137" t="s">
        <v>1232</v>
      </c>
      <c r="V70" s="139">
        <v>43371</v>
      </c>
      <c r="W70" s="136" t="s">
        <v>862</v>
      </c>
      <c r="X70" s="136" t="s">
        <v>1432</v>
      </c>
      <c r="Y70" s="136">
        <v>129</v>
      </c>
      <c r="AB70" s="136" t="s">
        <v>370</v>
      </c>
      <c r="AC70" s="137" t="s">
        <v>5</v>
      </c>
      <c r="AD70" s="137" t="s">
        <v>1</v>
      </c>
      <c r="AE70" s="137" t="s">
        <v>1300</v>
      </c>
      <c r="AF70" s="137" t="s">
        <v>1317</v>
      </c>
      <c r="AG70" s="137"/>
    </row>
    <row r="71" spans="1:34" s="136" customFormat="1" ht="42.75" x14ac:dyDescent="0.2">
      <c r="A71" s="136" t="s">
        <v>932</v>
      </c>
      <c r="B71" s="137" t="s">
        <v>1340</v>
      </c>
      <c r="C71" s="137" t="s">
        <v>1694</v>
      </c>
      <c r="D71" s="144" t="s">
        <v>1616</v>
      </c>
      <c r="E71" s="141" t="s">
        <v>1706</v>
      </c>
      <c r="F71" s="136" t="s">
        <v>866</v>
      </c>
      <c r="G71" s="136" t="s">
        <v>368</v>
      </c>
      <c r="H71" s="136">
        <v>55343</v>
      </c>
      <c r="I71" s="136" t="s">
        <v>1729</v>
      </c>
      <c r="J71" s="136" t="s">
        <v>1558</v>
      </c>
      <c r="K71" s="136" t="s">
        <v>1192</v>
      </c>
      <c r="L71" s="138" t="s">
        <v>1345</v>
      </c>
      <c r="M71" s="136" t="s">
        <v>874</v>
      </c>
      <c r="O71" s="141" t="s">
        <v>1543</v>
      </c>
      <c r="P71" s="136" t="s">
        <v>1544</v>
      </c>
      <c r="Q71" s="142" t="s">
        <v>1371</v>
      </c>
      <c r="R71" s="137"/>
      <c r="S71" s="137"/>
      <c r="T71" s="137" t="s">
        <v>1230</v>
      </c>
      <c r="U71" s="137" t="s">
        <v>1232</v>
      </c>
      <c r="V71" s="139">
        <v>43371</v>
      </c>
      <c r="W71" s="136" t="s">
        <v>862</v>
      </c>
      <c r="X71" s="136" t="s">
        <v>1433</v>
      </c>
      <c r="Y71" s="136">
        <v>187</v>
      </c>
      <c r="AB71" s="136" t="s">
        <v>370</v>
      </c>
      <c r="AC71" s="137" t="s">
        <v>5</v>
      </c>
      <c r="AD71" s="137" t="s">
        <v>1</v>
      </c>
      <c r="AE71" s="137" t="s">
        <v>1300</v>
      </c>
      <c r="AF71" s="137" t="s">
        <v>1317</v>
      </c>
      <c r="AG71" s="137"/>
    </row>
    <row r="72" spans="1:34" s="44" customFormat="1" x14ac:dyDescent="0.2">
      <c r="A72" s="44" t="s">
        <v>932</v>
      </c>
      <c r="B72" s="45" t="s">
        <v>1340</v>
      </c>
      <c r="C72" s="45" t="s">
        <v>1694</v>
      </c>
      <c r="D72" s="47" t="s">
        <v>1617</v>
      </c>
      <c r="E72" s="44" t="s">
        <v>869</v>
      </c>
      <c r="F72" s="44" t="s">
        <v>737</v>
      </c>
      <c r="G72" s="44" t="s">
        <v>368</v>
      </c>
      <c r="H72" s="44">
        <v>55408</v>
      </c>
      <c r="J72" s="107" t="s">
        <v>1477</v>
      </c>
      <c r="K72" s="44" t="s">
        <v>1254</v>
      </c>
      <c r="L72" s="67" t="s">
        <v>1043</v>
      </c>
      <c r="M72" s="44" t="s">
        <v>875</v>
      </c>
      <c r="O72" s="44" t="s">
        <v>1195</v>
      </c>
      <c r="P72" s="44" t="s">
        <v>1139</v>
      </c>
      <c r="Q72" s="70" t="s">
        <v>1373</v>
      </c>
      <c r="R72" s="45"/>
      <c r="S72" s="45"/>
      <c r="T72" s="45" t="s">
        <v>1230</v>
      </c>
      <c r="U72" s="45" t="s">
        <v>1232</v>
      </c>
      <c r="V72" s="48">
        <v>43839</v>
      </c>
      <c r="W72" s="44" t="s">
        <v>877</v>
      </c>
      <c r="X72" s="44" t="s">
        <v>764</v>
      </c>
      <c r="Y72" s="44">
        <v>111</v>
      </c>
      <c r="AB72" s="44" t="s">
        <v>370</v>
      </c>
      <c r="AC72" s="45" t="s">
        <v>5</v>
      </c>
      <c r="AD72" s="45" t="s">
        <v>1</v>
      </c>
      <c r="AE72" s="45" t="s">
        <v>1300</v>
      </c>
      <c r="AF72" s="45" t="s">
        <v>1317</v>
      </c>
      <c r="AG72" s="128"/>
      <c r="AH72" s="129"/>
    </row>
    <row r="73" spans="1:34" s="44" customFormat="1" x14ac:dyDescent="0.2">
      <c r="A73" s="44" t="s">
        <v>932</v>
      </c>
      <c r="B73" s="45" t="s">
        <v>1340</v>
      </c>
      <c r="C73" s="45" t="s">
        <v>1694</v>
      </c>
      <c r="D73" s="47" t="s">
        <v>1618</v>
      </c>
      <c r="E73" s="44" t="s">
        <v>763</v>
      </c>
      <c r="F73" s="44" t="s">
        <v>870</v>
      </c>
      <c r="G73" s="44" t="s">
        <v>368</v>
      </c>
      <c r="H73" s="44">
        <v>55337</v>
      </c>
      <c r="K73" s="44" t="s">
        <v>1191</v>
      </c>
      <c r="L73" s="67" t="s">
        <v>1061</v>
      </c>
      <c r="M73" s="44" t="s">
        <v>1243</v>
      </c>
      <c r="O73" s="148" t="s">
        <v>1573</v>
      </c>
      <c r="P73" s="148" t="s">
        <v>1405</v>
      </c>
      <c r="Q73" s="70" t="s">
        <v>1406</v>
      </c>
      <c r="R73" s="45"/>
      <c r="S73" s="45"/>
      <c r="T73" s="45" t="s">
        <v>1230</v>
      </c>
      <c r="U73" s="45" t="s">
        <v>1232</v>
      </c>
      <c r="V73" s="48">
        <v>44126</v>
      </c>
      <c r="W73" s="44" t="s">
        <v>878</v>
      </c>
      <c r="X73" s="44" t="s">
        <v>762</v>
      </c>
      <c r="Y73" s="44">
        <v>137</v>
      </c>
      <c r="AB73" s="44" t="s">
        <v>868</v>
      </c>
      <c r="AC73" s="45" t="s">
        <v>5</v>
      </c>
      <c r="AD73" s="45" t="s">
        <v>1</v>
      </c>
      <c r="AE73" s="45" t="s">
        <v>1300</v>
      </c>
      <c r="AF73" s="45" t="s">
        <v>1317</v>
      </c>
      <c r="AG73" s="128"/>
      <c r="AH73" s="129"/>
    </row>
    <row r="74" spans="1:34" s="44" customFormat="1" x14ac:dyDescent="0.2">
      <c r="A74" s="44" t="s">
        <v>932</v>
      </c>
      <c r="B74" s="45" t="s">
        <v>1340</v>
      </c>
      <c r="C74" s="45" t="s">
        <v>1586</v>
      </c>
      <c r="D74" s="45" t="s">
        <v>801</v>
      </c>
      <c r="E74" s="44" t="s">
        <v>789</v>
      </c>
      <c r="F74" s="44" t="s">
        <v>386</v>
      </c>
      <c r="G74" s="44" t="s">
        <v>3</v>
      </c>
      <c r="H74" s="44">
        <v>98373</v>
      </c>
      <c r="K74" s="44" t="s">
        <v>936</v>
      </c>
      <c r="L74" s="67" t="s">
        <v>1000</v>
      </c>
      <c r="M74" s="44" t="s">
        <v>832</v>
      </c>
      <c r="N74" s="44" t="s">
        <v>847</v>
      </c>
      <c r="O74" s="41" t="s">
        <v>1541</v>
      </c>
      <c r="P74" s="44" t="s">
        <v>807</v>
      </c>
      <c r="Q74" s="134" t="s">
        <v>1375</v>
      </c>
      <c r="R74" s="45"/>
      <c r="S74" s="45"/>
      <c r="T74" s="45" t="s">
        <v>1205</v>
      </c>
      <c r="U74" s="45" t="s">
        <v>1206</v>
      </c>
      <c r="V74" s="48">
        <v>42691</v>
      </c>
      <c r="W74" s="44">
        <v>814272604</v>
      </c>
      <c r="X74" s="44" t="s">
        <v>788</v>
      </c>
      <c r="Y74" s="44">
        <v>180</v>
      </c>
      <c r="AA74" s="68"/>
      <c r="AB74" s="44" t="s">
        <v>297</v>
      </c>
      <c r="AC74" s="45" t="s">
        <v>5</v>
      </c>
      <c r="AD74" s="45" t="s">
        <v>1</v>
      </c>
      <c r="AE74" s="45" t="s">
        <v>1265</v>
      </c>
      <c r="AF74" s="45" t="s">
        <v>1317</v>
      </c>
      <c r="AG74" s="128"/>
      <c r="AH74" s="129"/>
    </row>
    <row r="75" spans="1:34" s="44" customFormat="1" x14ac:dyDescent="0.2">
      <c r="A75" s="44" t="s">
        <v>932</v>
      </c>
      <c r="B75" s="45" t="s">
        <v>1340</v>
      </c>
      <c r="C75" s="45" t="s">
        <v>1586</v>
      </c>
      <c r="D75" s="45" t="s">
        <v>1250</v>
      </c>
      <c r="E75" s="44" t="s">
        <v>787</v>
      </c>
      <c r="F75" s="44" t="s">
        <v>805</v>
      </c>
      <c r="G75" s="44" t="s">
        <v>3</v>
      </c>
      <c r="H75" s="44">
        <v>98204</v>
      </c>
      <c r="K75" s="44" t="s">
        <v>1679</v>
      </c>
      <c r="L75" s="67" t="s">
        <v>1002</v>
      </c>
      <c r="M75" s="44" t="s">
        <v>833</v>
      </c>
      <c r="N75" s="44" t="s">
        <v>850</v>
      </c>
      <c r="O75" s="41" t="s">
        <v>1572</v>
      </c>
      <c r="Q75" s="70" t="s">
        <v>1376</v>
      </c>
      <c r="R75" s="45"/>
      <c r="S75" s="45"/>
      <c r="T75" s="45" t="s">
        <v>1205</v>
      </c>
      <c r="U75" s="45" t="s">
        <v>1206</v>
      </c>
      <c r="V75" s="48">
        <v>42781</v>
      </c>
      <c r="W75" s="44" t="s">
        <v>808</v>
      </c>
      <c r="X75" s="44" t="s">
        <v>1248</v>
      </c>
      <c r="Y75" s="44">
        <v>223</v>
      </c>
      <c r="AA75" s="68"/>
      <c r="AB75" s="44" t="s">
        <v>427</v>
      </c>
      <c r="AC75" s="45" t="s">
        <v>5</v>
      </c>
      <c r="AD75" s="45" t="s">
        <v>1</v>
      </c>
      <c r="AE75" s="45" t="s">
        <v>1265</v>
      </c>
      <c r="AF75" s="45" t="s">
        <v>1317</v>
      </c>
      <c r="AG75" s="128"/>
      <c r="AH75" s="129"/>
    </row>
    <row r="76" spans="1:34" s="44" customFormat="1" x14ac:dyDescent="0.2">
      <c r="A76" s="44" t="s">
        <v>2</v>
      </c>
      <c r="B76" s="45" t="s">
        <v>1340</v>
      </c>
      <c r="C76" s="45" t="s">
        <v>1586</v>
      </c>
      <c r="D76" s="47" t="s">
        <v>440</v>
      </c>
      <c r="E76" s="44" t="s">
        <v>794</v>
      </c>
      <c r="F76" s="44" t="s">
        <v>430</v>
      </c>
      <c r="G76" s="44" t="s">
        <v>3</v>
      </c>
      <c r="H76" s="44">
        <v>98223</v>
      </c>
      <c r="K76" s="44" t="s">
        <v>1507</v>
      </c>
      <c r="L76" s="67" t="s">
        <v>1034</v>
      </c>
      <c r="M76" s="44" t="s">
        <v>429</v>
      </c>
      <c r="N76" s="44" t="s">
        <v>428</v>
      </c>
      <c r="O76" s="102"/>
      <c r="P76" s="102"/>
      <c r="Q76" s="102"/>
      <c r="R76" s="45"/>
      <c r="S76" s="45"/>
      <c r="T76" s="45" t="s">
        <v>1205</v>
      </c>
      <c r="U76" s="45" t="s">
        <v>1206</v>
      </c>
      <c r="V76" s="48">
        <v>38470</v>
      </c>
      <c r="W76" s="44" t="s">
        <v>426</v>
      </c>
      <c r="X76" s="44" t="s">
        <v>425</v>
      </c>
      <c r="Y76" s="44">
        <v>79</v>
      </c>
      <c r="AB76" s="44" t="s">
        <v>427</v>
      </c>
      <c r="AC76" s="45" t="s">
        <v>0</v>
      </c>
      <c r="AD76" s="45" t="s">
        <v>1</v>
      </c>
      <c r="AE76" s="45" t="s">
        <v>1301</v>
      </c>
      <c r="AF76" s="45"/>
      <c r="AG76" s="128"/>
      <c r="AH76" s="129"/>
    </row>
    <row r="77" spans="1:34" s="44" customFormat="1" x14ac:dyDescent="0.2">
      <c r="A77" s="44" t="s">
        <v>2</v>
      </c>
      <c r="B77" s="45" t="s">
        <v>1340</v>
      </c>
      <c r="C77" s="45" t="s">
        <v>1586</v>
      </c>
      <c r="D77" s="44" t="s">
        <v>441</v>
      </c>
      <c r="E77" s="44" t="s">
        <v>442</v>
      </c>
      <c r="F77" s="44" t="s">
        <v>443</v>
      </c>
      <c r="G77" s="44" t="s">
        <v>3</v>
      </c>
      <c r="H77" s="44">
        <v>98284</v>
      </c>
      <c r="K77" s="44" t="s">
        <v>453</v>
      </c>
      <c r="L77" s="67" t="s">
        <v>1037</v>
      </c>
      <c r="M77" s="44" t="s">
        <v>444</v>
      </c>
      <c r="N77" s="44" t="s">
        <v>445</v>
      </c>
      <c r="O77" s="102"/>
      <c r="P77" s="102"/>
      <c r="Q77" s="102"/>
      <c r="R77" s="45"/>
      <c r="S77" s="45"/>
      <c r="T77" s="45" t="s">
        <v>1205</v>
      </c>
      <c r="U77" s="45" t="s">
        <v>1206</v>
      </c>
      <c r="V77" s="48">
        <v>40812</v>
      </c>
      <c r="W77" s="44" t="s">
        <v>447</v>
      </c>
      <c r="X77" s="44" t="s">
        <v>448</v>
      </c>
      <c r="Y77" s="44">
        <v>104</v>
      </c>
      <c r="AB77" s="44" t="s">
        <v>423</v>
      </c>
      <c r="AC77" s="45" t="s">
        <v>0</v>
      </c>
      <c r="AD77" s="45" t="s">
        <v>1</v>
      </c>
      <c r="AE77" s="45" t="s">
        <v>1301</v>
      </c>
      <c r="AF77" s="45"/>
      <c r="AG77" s="128"/>
      <c r="AH77" s="129"/>
    </row>
    <row r="78" spans="1:34" s="136" customFormat="1" ht="42.75" x14ac:dyDescent="0.2">
      <c r="A78" s="136" t="s">
        <v>932</v>
      </c>
      <c r="B78" s="137" t="s">
        <v>1340</v>
      </c>
      <c r="C78" s="137" t="s">
        <v>1586</v>
      </c>
      <c r="D78" s="136" t="s">
        <v>1624</v>
      </c>
      <c r="E78" s="141" t="s">
        <v>1707</v>
      </c>
      <c r="F78" s="136" t="s">
        <v>805</v>
      </c>
      <c r="G78" s="136" t="s">
        <v>3</v>
      </c>
      <c r="H78" s="136">
        <v>98208</v>
      </c>
      <c r="I78" s="136" t="s">
        <v>1730</v>
      </c>
      <c r="K78" s="136" t="s">
        <v>1584</v>
      </c>
      <c r="L78" s="138" t="s">
        <v>1006</v>
      </c>
      <c r="M78" s="136" t="s">
        <v>836</v>
      </c>
      <c r="N78" s="136" t="s">
        <v>853</v>
      </c>
      <c r="O78" s="141" t="s">
        <v>936</v>
      </c>
      <c r="Q78" s="142" t="s">
        <v>1378</v>
      </c>
      <c r="R78" s="137"/>
      <c r="S78" s="137"/>
      <c r="T78" s="137" t="s">
        <v>1205</v>
      </c>
      <c r="U78" s="137" t="s">
        <v>1206</v>
      </c>
      <c r="V78" s="139">
        <v>42654</v>
      </c>
      <c r="W78" s="136" t="s">
        <v>1117</v>
      </c>
      <c r="X78" s="136" t="s">
        <v>1178</v>
      </c>
      <c r="Y78" s="136">
        <v>200</v>
      </c>
      <c r="AA78" s="143"/>
      <c r="AB78" s="136" t="s">
        <v>427</v>
      </c>
      <c r="AC78" s="137" t="s">
        <v>5</v>
      </c>
      <c r="AD78" s="137" t="s">
        <v>1</v>
      </c>
      <c r="AE78" s="137" t="s">
        <v>1265</v>
      </c>
      <c r="AF78" s="137" t="s">
        <v>1317</v>
      </c>
      <c r="AG78" s="137"/>
    </row>
    <row r="79" spans="1:34" s="44" customFormat="1" x14ac:dyDescent="0.2">
      <c r="A79" s="44" t="s">
        <v>2</v>
      </c>
      <c r="B79" s="45" t="s">
        <v>1340</v>
      </c>
      <c r="C79" s="45" t="s">
        <v>1588</v>
      </c>
      <c r="D79" s="47" t="s">
        <v>1625</v>
      </c>
      <c r="E79" s="44" t="s">
        <v>1132</v>
      </c>
      <c r="F79" s="44" t="s">
        <v>387</v>
      </c>
      <c r="G79" s="44" t="s">
        <v>3</v>
      </c>
      <c r="H79" s="44">
        <v>99354</v>
      </c>
      <c r="K79" s="44" t="s">
        <v>1547</v>
      </c>
      <c r="L79" s="67" t="s">
        <v>1549</v>
      </c>
      <c r="M79" s="44" t="s">
        <v>1550</v>
      </c>
      <c r="O79" s="41" t="s">
        <v>1548</v>
      </c>
      <c r="P79" s="49"/>
      <c r="R79" s="45"/>
      <c r="S79" s="45"/>
      <c r="T79" s="45" t="s">
        <v>1209</v>
      </c>
      <c r="U79" s="45" t="s">
        <v>1210</v>
      </c>
      <c r="V79" s="48">
        <v>42592</v>
      </c>
      <c r="W79" s="44" t="s">
        <v>391</v>
      </c>
      <c r="X79" s="44" t="s">
        <v>392</v>
      </c>
      <c r="Y79" s="44">
        <v>127</v>
      </c>
      <c r="AB79" s="44" t="s">
        <v>390</v>
      </c>
      <c r="AC79" s="45" t="s">
        <v>0</v>
      </c>
      <c r="AD79" s="45" t="s">
        <v>1</v>
      </c>
      <c r="AE79" s="45" t="s">
        <v>1301</v>
      </c>
      <c r="AF79" s="45"/>
      <c r="AG79" s="128"/>
      <c r="AH79" s="129"/>
    </row>
    <row r="80" spans="1:34" s="44" customFormat="1" x14ac:dyDescent="0.2">
      <c r="A80" s="44" t="s">
        <v>2</v>
      </c>
      <c r="B80" s="45" t="s">
        <v>1340</v>
      </c>
      <c r="C80" s="45" t="s">
        <v>1588</v>
      </c>
      <c r="D80" s="47" t="s">
        <v>144</v>
      </c>
      <c r="E80" s="44" t="s">
        <v>1517</v>
      </c>
      <c r="F80" s="44" t="s">
        <v>272</v>
      </c>
      <c r="G80" s="44" t="s">
        <v>3</v>
      </c>
      <c r="H80" s="44">
        <v>98903</v>
      </c>
      <c r="K80" s="44" t="s">
        <v>1680</v>
      </c>
      <c r="L80" s="67" t="s">
        <v>1008</v>
      </c>
      <c r="M80" s="44" t="s">
        <v>274</v>
      </c>
      <c r="N80" s="44" t="s">
        <v>277</v>
      </c>
      <c r="O80" s="41" t="s">
        <v>1323</v>
      </c>
      <c r="P80" s="46" t="s">
        <v>1152</v>
      </c>
      <c r="R80" s="45"/>
      <c r="S80" s="45"/>
      <c r="T80" s="45" t="s">
        <v>1209</v>
      </c>
      <c r="U80" s="45" t="s">
        <v>1210</v>
      </c>
      <c r="V80" s="48">
        <v>43404</v>
      </c>
      <c r="W80" s="44" t="s">
        <v>276</v>
      </c>
      <c r="X80" s="44" t="s">
        <v>275</v>
      </c>
      <c r="Y80" s="44">
        <v>200</v>
      </c>
      <c r="AB80" s="44" t="s">
        <v>273</v>
      </c>
      <c r="AC80" s="45" t="s">
        <v>0</v>
      </c>
      <c r="AD80" s="45" t="s">
        <v>6</v>
      </c>
      <c r="AE80" s="45" t="s">
        <v>1301</v>
      </c>
      <c r="AF80" s="45"/>
      <c r="AG80" s="128"/>
      <c r="AH80" s="129"/>
    </row>
    <row r="81" spans="1:34" s="44" customFormat="1" x14ac:dyDescent="0.2">
      <c r="A81" s="44" t="s">
        <v>2</v>
      </c>
      <c r="B81" s="45" t="s">
        <v>1340</v>
      </c>
      <c r="C81" s="45" t="s">
        <v>1588</v>
      </c>
      <c r="D81" s="47" t="s">
        <v>145</v>
      </c>
      <c r="E81" s="44" t="s">
        <v>1518</v>
      </c>
      <c r="F81" s="44" t="s">
        <v>231</v>
      </c>
      <c r="G81" s="44" t="s">
        <v>3</v>
      </c>
      <c r="H81" s="44">
        <v>98626</v>
      </c>
      <c r="J81" s="107" t="s">
        <v>1643</v>
      </c>
      <c r="K81" s="44" t="s">
        <v>1441</v>
      </c>
      <c r="L81" s="67" t="s">
        <v>1009</v>
      </c>
      <c r="M81" s="44" t="s">
        <v>8</v>
      </c>
      <c r="N81" s="129"/>
      <c r="O81" s="41" t="s">
        <v>1633</v>
      </c>
      <c r="P81" s="46" t="s">
        <v>1634</v>
      </c>
      <c r="Q81" s="70" t="s">
        <v>1494</v>
      </c>
      <c r="R81" s="45"/>
      <c r="S81" s="45"/>
      <c r="T81" s="45" t="s">
        <v>1209</v>
      </c>
      <c r="U81" s="45" t="s">
        <v>1210</v>
      </c>
      <c r="V81" s="48">
        <v>42398</v>
      </c>
      <c r="W81" s="44" t="s">
        <v>7</v>
      </c>
      <c r="X81" s="44" t="s">
        <v>242</v>
      </c>
      <c r="Y81" s="44">
        <v>194</v>
      </c>
      <c r="AB81" s="44" t="s">
        <v>4</v>
      </c>
      <c r="AC81" s="45" t="s">
        <v>0</v>
      </c>
      <c r="AD81" s="45" t="s">
        <v>6</v>
      </c>
      <c r="AE81" s="45" t="s">
        <v>1301</v>
      </c>
      <c r="AF81" s="45"/>
      <c r="AG81" s="128"/>
      <c r="AH81" s="129"/>
    </row>
    <row r="82" spans="1:34" s="44" customFormat="1" x14ac:dyDescent="0.2">
      <c r="A82" s="44" t="s">
        <v>2</v>
      </c>
      <c r="B82" s="45" t="s">
        <v>1340</v>
      </c>
      <c r="C82" s="45" t="s">
        <v>1588</v>
      </c>
      <c r="D82" s="47" t="s">
        <v>1630</v>
      </c>
      <c r="E82" s="44" t="s">
        <v>1631</v>
      </c>
      <c r="F82" s="44" t="s">
        <v>231</v>
      </c>
      <c r="G82" s="44" t="s">
        <v>3</v>
      </c>
      <c r="H82" s="44">
        <v>98626</v>
      </c>
      <c r="J82" s="107" t="s">
        <v>1644</v>
      </c>
      <c r="K82" s="44" t="s">
        <v>1441</v>
      </c>
      <c r="L82" s="67" t="s">
        <v>1635</v>
      </c>
      <c r="M82" s="44" t="s">
        <v>1632</v>
      </c>
      <c r="N82" s="129"/>
      <c r="O82" s="41" t="s">
        <v>1633</v>
      </c>
      <c r="P82" s="46" t="s">
        <v>1634</v>
      </c>
      <c r="Q82" s="70" t="s">
        <v>1494</v>
      </c>
      <c r="R82" s="45"/>
      <c r="S82" s="45"/>
      <c r="T82" s="45" t="s">
        <v>1209</v>
      </c>
      <c r="U82" s="45" t="s">
        <v>1210</v>
      </c>
      <c r="V82" s="48">
        <v>42398</v>
      </c>
      <c r="W82" s="44" t="s">
        <v>1636</v>
      </c>
      <c r="X82" s="44" t="s">
        <v>1637</v>
      </c>
      <c r="Y82" s="44">
        <v>0</v>
      </c>
      <c r="Z82" s="44" t="s">
        <v>903</v>
      </c>
      <c r="AA82" s="44">
        <v>132</v>
      </c>
      <c r="AB82" s="44" t="s">
        <v>4</v>
      </c>
      <c r="AC82" s="45" t="s">
        <v>0</v>
      </c>
      <c r="AD82" s="45" t="s">
        <v>1</v>
      </c>
      <c r="AE82" s="45" t="s">
        <v>1301</v>
      </c>
      <c r="AF82" s="45"/>
      <c r="AG82" s="128"/>
      <c r="AH82" s="129"/>
    </row>
    <row r="83" spans="1:34" s="44" customFormat="1" x14ac:dyDescent="0.2">
      <c r="A83" s="44" t="s">
        <v>2</v>
      </c>
      <c r="B83" s="45" t="s">
        <v>1340</v>
      </c>
      <c r="C83" s="45" t="s">
        <v>1588</v>
      </c>
      <c r="D83" s="47" t="s">
        <v>498</v>
      </c>
      <c r="E83" s="44" t="s">
        <v>315</v>
      </c>
      <c r="F83" s="44" t="s">
        <v>278</v>
      </c>
      <c r="G83" s="44" t="s">
        <v>3</v>
      </c>
      <c r="H83" s="44">
        <v>98625</v>
      </c>
      <c r="K83" s="44" t="s">
        <v>1546</v>
      </c>
      <c r="L83" s="67" t="s">
        <v>1113</v>
      </c>
      <c r="M83" s="44" t="s">
        <v>279</v>
      </c>
      <c r="N83" s="44" t="s">
        <v>281</v>
      </c>
      <c r="O83" s="44" t="s">
        <v>1190</v>
      </c>
      <c r="P83" s="49"/>
      <c r="Q83" s="70" t="s">
        <v>1502</v>
      </c>
      <c r="R83" s="45"/>
      <c r="S83" s="45"/>
      <c r="T83" s="45" t="s">
        <v>1209</v>
      </c>
      <c r="U83" s="45" t="s">
        <v>1210</v>
      </c>
      <c r="V83" s="48" t="s">
        <v>1408</v>
      </c>
      <c r="W83" s="44" t="s">
        <v>280</v>
      </c>
      <c r="X83" s="44" t="s">
        <v>1170</v>
      </c>
      <c r="Y83" s="44">
        <v>128</v>
      </c>
      <c r="AB83" s="44" t="s">
        <v>4</v>
      </c>
      <c r="AC83" s="45" t="s">
        <v>0</v>
      </c>
      <c r="AD83" s="45" t="s">
        <v>1</v>
      </c>
      <c r="AE83" s="45" t="s">
        <v>1301</v>
      </c>
      <c r="AF83" s="45"/>
      <c r="AG83" s="128"/>
      <c r="AH83" s="129"/>
    </row>
    <row r="84" spans="1:34" s="44" customFormat="1" x14ac:dyDescent="0.2">
      <c r="A84" s="44" t="s">
        <v>2</v>
      </c>
      <c r="B84" s="45" t="s">
        <v>1340</v>
      </c>
      <c r="C84" s="45" t="s">
        <v>1588</v>
      </c>
      <c r="D84" s="47" t="s">
        <v>1582</v>
      </c>
      <c r="E84" s="44" t="s">
        <v>1521</v>
      </c>
      <c r="F84" s="44" t="s">
        <v>282</v>
      </c>
      <c r="G84" s="44" t="s">
        <v>3</v>
      </c>
      <c r="H84" s="44">
        <v>98021</v>
      </c>
      <c r="K84" s="44" t="s">
        <v>1238</v>
      </c>
      <c r="L84" s="67" t="s">
        <v>1031</v>
      </c>
      <c r="M84" s="44" t="s">
        <v>283</v>
      </c>
      <c r="N84" s="44" t="s">
        <v>284</v>
      </c>
      <c r="O84" s="44" t="s">
        <v>1554</v>
      </c>
      <c r="P84" s="49"/>
      <c r="Q84" s="101"/>
      <c r="R84" s="45"/>
      <c r="S84" s="45"/>
      <c r="T84" s="45" t="s">
        <v>1209</v>
      </c>
      <c r="U84" s="45" t="s">
        <v>1210</v>
      </c>
      <c r="V84" s="48">
        <v>41621</v>
      </c>
      <c r="W84" s="44" t="s">
        <v>286</v>
      </c>
      <c r="X84" s="44" t="s">
        <v>287</v>
      </c>
      <c r="Y84" s="44">
        <v>137</v>
      </c>
      <c r="AB84" s="44" t="s">
        <v>285</v>
      </c>
      <c r="AC84" s="45" t="s">
        <v>0</v>
      </c>
      <c r="AD84" s="45" t="s">
        <v>1</v>
      </c>
      <c r="AE84" s="45" t="s">
        <v>1301</v>
      </c>
      <c r="AF84" s="45"/>
      <c r="AG84" s="128"/>
      <c r="AH84" s="129"/>
    </row>
    <row r="85" spans="1:34" s="44" customFormat="1" x14ac:dyDescent="0.2">
      <c r="A85" s="44" t="s">
        <v>2</v>
      </c>
      <c r="B85" s="45" t="s">
        <v>1340</v>
      </c>
      <c r="C85" s="45" t="s">
        <v>1588</v>
      </c>
      <c r="D85" s="47" t="s">
        <v>1253</v>
      </c>
      <c r="E85" s="44" t="s">
        <v>146</v>
      </c>
      <c r="F85" s="44" t="s">
        <v>288</v>
      </c>
      <c r="G85" s="44" t="s">
        <v>3</v>
      </c>
      <c r="H85" s="44">
        <v>98606</v>
      </c>
      <c r="K85" s="44" t="s">
        <v>308</v>
      </c>
      <c r="L85" s="67" t="s">
        <v>1010</v>
      </c>
      <c r="M85" s="44" t="s">
        <v>289</v>
      </c>
      <c r="O85" s="41" t="s">
        <v>1324</v>
      </c>
      <c r="P85" s="49"/>
      <c r="Q85" s="67"/>
      <c r="R85" s="45"/>
      <c r="S85" s="45"/>
      <c r="T85" s="45" t="s">
        <v>1209</v>
      </c>
      <c r="U85" s="45" t="s">
        <v>1210</v>
      </c>
      <c r="V85" s="48">
        <v>43388</v>
      </c>
      <c r="W85" s="44" t="s">
        <v>291</v>
      </c>
      <c r="X85" s="44" t="s">
        <v>292</v>
      </c>
      <c r="Y85" s="44">
        <v>159</v>
      </c>
      <c r="AB85" s="44" t="s">
        <v>290</v>
      </c>
      <c r="AC85" s="45" t="s">
        <v>0</v>
      </c>
      <c r="AD85" s="45" t="s">
        <v>1</v>
      </c>
      <c r="AE85" s="45" t="s">
        <v>1301</v>
      </c>
      <c r="AF85" s="45"/>
      <c r="AG85" s="128"/>
      <c r="AH85" s="129"/>
    </row>
    <row r="86" spans="1:34" s="44" customFormat="1" x14ac:dyDescent="0.2">
      <c r="A86" s="44" t="s">
        <v>2</v>
      </c>
      <c r="B86" s="45" t="s">
        <v>1340</v>
      </c>
      <c r="C86" s="45" t="s">
        <v>1588</v>
      </c>
      <c r="D86" s="47" t="s">
        <v>154</v>
      </c>
      <c r="E86" s="44" t="s">
        <v>1522</v>
      </c>
      <c r="F86" s="44" t="s">
        <v>420</v>
      </c>
      <c r="G86" s="44" t="s">
        <v>3</v>
      </c>
      <c r="H86" s="44">
        <v>98019</v>
      </c>
      <c r="K86" s="44" t="s">
        <v>1513</v>
      </c>
      <c r="L86" s="67" t="s">
        <v>1032</v>
      </c>
      <c r="M86" s="44" t="s">
        <v>418</v>
      </c>
      <c r="N86" s="44" t="s">
        <v>419</v>
      </c>
      <c r="O86" s="44" t="s">
        <v>1305</v>
      </c>
      <c r="Q86" s="67"/>
      <c r="R86" s="45"/>
      <c r="S86" s="45"/>
      <c r="T86" s="45" t="s">
        <v>1209</v>
      </c>
      <c r="U86" s="45" t="s">
        <v>1210</v>
      </c>
      <c r="V86" s="48">
        <v>38819</v>
      </c>
      <c r="W86" s="44" t="s">
        <v>417</v>
      </c>
      <c r="X86" s="44" t="s">
        <v>1177</v>
      </c>
      <c r="Y86" s="44">
        <v>150</v>
      </c>
      <c r="AB86" s="44" t="s">
        <v>285</v>
      </c>
      <c r="AC86" s="45" t="s">
        <v>0</v>
      </c>
      <c r="AD86" s="45" t="s">
        <v>1</v>
      </c>
      <c r="AE86" s="45" t="s">
        <v>1301</v>
      </c>
      <c r="AF86" s="45"/>
      <c r="AG86" s="128"/>
      <c r="AH86" s="129"/>
    </row>
    <row r="87" spans="1:34" s="44" customFormat="1" x14ac:dyDescent="0.2">
      <c r="A87" s="44" t="s">
        <v>2</v>
      </c>
      <c r="B87" s="45" t="s">
        <v>1340</v>
      </c>
      <c r="C87" s="45" t="s">
        <v>1588</v>
      </c>
      <c r="D87" s="47" t="s">
        <v>1261</v>
      </c>
      <c r="E87" s="44" t="s">
        <v>298</v>
      </c>
      <c r="F87" s="44" t="s">
        <v>301</v>
      </c>
      <c r="G87" s="44" t="s">
        <v>3</v>
      </c>
      <c r="H87" s="44">
        <v>98682</v>
      </c>
      <c r="K87" s="44" t="s">
        <v>1220</v>
      </c>
      <c r="L87" s="67" t="s">
        <v>1012</v>
      </c>
      <c r="M87" s="44" t="s">
        <v>299</v>
      </c>
      <c r="N87" s="44" t="s">
        <v>300</v>
      </c>
      <c r="O87" s="44" t="s">
        <v>1140</v>
      </c>
      <c r="P87" s="49"/>
      <c r="R87" s="45"/>
      <c r="S87" s="45"/>
      <c r="T87" s="45" t="s">
        <v>1209</v>
      </c>
      <c r="U87" s="45" t="s">
        <v>1210</v>
      </c>
      <c r="V87" s="48">
        <v>37560</v>
      </c>
      <c r="W87" s="44" t="s">
        <v>303</v>
      </c>
      <c r="X87" s="44" t="s">
        <v>302</v>
      </c>
      <c r="Y87" s="44">
        <v>110</v>
      </c>
      <c r="AB87" s="44" t="s">
        <v>290</v>
      </c>
      <c r="AC87" s="45" t="s">
        <v>0</v>
      </c>
      <c r="AD87" s="45" t="s">
        <v>6</v>
      </c>
      <c r="AE87" s="45" t="s">
        <v>1301</v>
      </c>
      <c r="AF87" s="45"/>
      <c r="AG87" s="128"/>
      <c r="AH87" s="129"/>
    </row>
    <row r="88" spans="1:34" s="44" customFormat="1" x14ac:dyDescent="0.2">
      <c r="A88" s="44" t="s">
        <v>2</v>
      </c>
      <c r="B88" s="45" t="s">
        <v>1340</v>
      </c>
      <c r="C88" s="45" t="s">
        <v>1588</v>
      </c>
      <c r="D88" s="47" t="s">
        <v>155</v>
      </c>
      <c r="E88" s="44" t="s">
        <v>156</v>
      </c>
      <c r="F88" s="44" t="s">
        <v>421</v>
      </c>
      <c r="G88" s="44" t="s">
        <v>3</v>
      </c>
      <c r="H88" s="44">
        <v>98274</v>
      </c>
      <c r="K88" s="44" t="s">
        <v>1237</v>
      </c>
      <c r="L88" s="67" t="s">
        <v>1033</v>
      </c>
      <c r="M88" s="44" t="s">
        <v>422</v>
      </c>
      <c r="N88" s="44" t="s">
        <v>284</v>
      </c>
      <c r="O88" s="102"/>
      <c r="P88" s="102"/>
      <c r="Q88" s="102"/>
      <c r="R88" s="45"/>
      <c r="S88" s="45"/>
      <c r="T88" s="45" t="s">
        <v>1209</v>
      </c>
      <c r="U88" s="45" t="s">
        <v>1210</v>
      </c>
      <c r="V88" s="48">
        <v>38037</v>
      </c>
      <c r="W88" s="44" t="s">
        <v>424</v>
      </c>
      <c r="X88" s="44" t="s">
        <v>1172</v>
      </c>
      <c r="Y88" s="44">
        <v>122</v>
      </c>
      <c r="AB88" s="44" t="s">
        <v>423</v>
      </c>
      <c r="AC88" s="45" t="s">
        <v>0</v>
      </c>
      <c r="AD88" s="45" t="s">
        <v>6</v>
      </c>
      <c r="AE88" s="45" t="s">
        <v>1301</v>
      </c>
      <c r="AF88" s="45"/>
      <c r="AG88" s="128"/>
      <c r="AH88" s="129"/>
    </row>
    <row r="89" spans="1:34" s="44" customFormat="1" x14ac:dyDescent="0.2">
      <c r="A89" s="44" t="s">
        <v>2</v>
      </c>
      <c r="B89" s="45" t="s">
        <v>1340</v>
      </c>
      <c r="C89" s="45" t="s">
        <v>1588</v>
      </c>
      <c r="D89" s="47" t="s">
        <v>500</v>
      </c>
      <c r="E89" s="44" t="s">
        <v>398</v>
      </c>
      <c r="F89" s="44" t="s">
        <v>387</v>
      </c>
      <c r="G89" s="44" t="s">
        <v>3</v>
      </c>
      <c r="H89" s="44">
        <v>99354</v>
      </c>
      <c r="K89" s="44" t="s">
        <v>1675</v>
      </c>
      <c r="L89" s="67" t="s">
        <v>1007</v>
      </c>
      <c r="M89" s="44" t="s">
        <v>388</v>
      </c>
      <c r="N89" s="44" t="s">
        <v>389</v>
      </c>
      <c r="O89" s="41" t="s">
        <v>1320</v>
      </c>
      <c r="P89" s="49"/>
      <c r="R89" s="45"/>
      <c r="S89" s="45"/>
      <c r="T89" s="45" t="s">
        <v>1209</v>
      </c>
      <c r="U89" s="45" t="s">
        <v>1210</v>
      </c>
      <c r="V89" s="48">
        <v>42592</v>
      </c>
      <c r="W89" s="44" t="s">
        <v>391</v>
      </c>
      <c r="X89" s="44" t="s">
        <v>392</v>
      </c>
      <c r="Y89" s="44">
        <v>334</v>
      </c>
      <c r="AB89" s="44" t="s">
        <v>390</v>
      </c>
      <c r="AC89" s="45" t="s">
        <v>0</v>
      </c>
      <c r="AD89" s="45" t="s">
        <v>1</v>
      </c>
      <c r="AE89" s="45" t="s">
        <v>1301</v>
      </c>
      <c r="AF89" s="45"/>
      <c r="AG89" s="128"/>
      <c r="AH89" s="129"/>
    </row>
    <row r="90" spans="1:34" s="44" customFormat="1" x14ac:dyDescent="0.2">
      <c r="A90" s="44" t="s">
        <v>2</v>
      </c>
      <c r="B90" s="45" t="s">
        <v>1340</v>
      </c>
      <c r="C90" s="45" t="s">
        <v>1588</v>
      </c>
      <c r="D90" s="47" t="s">
        <v>1604</v>
      </c>
      <c r="E90" s="44" t="s">
        <v>400</v>
      </c>
      <c r="F90" s="44" t="s">
        <v>272</v>
      </c>
      <c r="G90" s="44" t="s">
        <v>3</v>
      </c>
      <c r="H90" s="44">
        <v>98901</v>
      </c>
      <c r="K90" s="44" t="s">
        <v>1336</v>
      </c>
      <c r="L90" s="67" t="s">
        <v>1015</v>
      </c>
      <c r="M90" s="44" t="s">
        <v>393</v>
      </c>
      <c r="O90" s="44" t="s">
        <v>912</v>
      </c>
      <c r="P90" s="49"/>
      <c r="R90" s="45"/>
      <c r="S90" s="45"/>
      <c r="T90" s="45" t="s">
        <v>1209</v>
      </c>
      <c r="U90" s="45" t="s">
        <v>1210</v>
      </c>
      <c r="V90" s="48">
        <v>37090</v>
      </c>
      <c r="W90" s="44" t="s">
        <v>394</v>
      </c>
      <c r="X90" s="44" t="s">
        <v>1175</v>
      </c>
      <c r="Y90" s="44">
        <v>162</v>
      </c>
      <c r="AB90" s="44" t="s">
        <v>272</v>
      </c>
      <c r="AC90" s="45" t="s">
        <v>0</v>
      </c>
      <c r="AD90" s="45" t="s">
        <v>1</v>
      </c>
      <c r="AE90" s="45" t="s">
        <v>1301</v>
      </c>
      <c r="AF90" s="45"/>
      <c r="AG90" s="128"/>
      <c r="AH90" s="129"/>
    </row>
    <row r="91" spans="1:34" s="44" customFormat="1" x14ac:dyDescent="0.2">
      <c r="A91" s="44" t="s">
        <v>2</v>
      </c>
      <c r="B91" s="45" t="s">
        <v>1340</v>
      </c>
      <c r="C91" s="45" t="s">
        <v>1588</v>
      </c>
      <c r="D91" s="47" t="s">
        <v>151</v>
      </c>
      <c r="E91" s="69" t="s">
        <v>399</v>
      </c>
      <c r="F91" s="44" t="s">
        <v>272</v>
      </c>
      <c r="G91" s="44" t="s">
        <v>3</v>
      </c>
      <c r="H91" s="44">
        <v>98903</v>
      </c>
      <c r="K91" s="44" t="s">
        <v>1276</v>
      </c>
      <c r="L91" s="67" t="s">
        <v>1016</v>
      </c>
      <c r="M91" s="44" t="s">
        <v>395</v>
      </c>
      <c r="N91" s="44" t="s">
        <v>396</v>
      </c>
      <c r="O91" s="102"/>
      <c r="P91" s="103"/>
      <c r="Q91" s="102"/>
      <c r="R91" s="45"/>
      <c r="S91" s="45"/>
      <c r="T91" s="45" t="s">
        <v>1209</v>
      </c>
      <c r="U91" s="45" t="s">
        <v>1210</v>
      </c>
      <c r="V91" s="48">
        <v>39332</v>
      </c>
      <c r="W91" s="44" t="s">
        <v>397</v>
      </c>
      <c r="X91" s="44" t="s">
        <v>1176</v>
      </c>
      <c r="Y91" s="44">
        <v>96</v>
      </c>
      <c r="AB91" s="44" t="s">
        <v>272</v>
      </c>
      <c r="AC91" s="45" t="s">
        <v>0</v>
      </c>
      <c r="AD91" s="45" t="s">
        <v>1</v>
      </c>
      <c r="AE91" s="45" t="s">
        <v>1301</v>
      </c>
      <c r="AF91" s="45"/>
      <c r="AG91" s="128"/>
      <c r="AH91" s="129"/>
    </row>
    <row r="92" spans="1:34" s="44" customFormat="1" x14ac:dyDescent="0.2">
      <c r="A92" s="44" t="s">
        <v>2</v>
      </c>
      <c r="B92" s="45" t="s">
        <v>1340</v>
      </c>
      <c r="C92" s="45" t="s">
        <v>1588</v>
      </c>
      <c r="D92" s="47" t="s">
        <v>406</v>
      </c>
      <c r="E92" s="69" t="s">
        <v>1519</v>
      </c>
      <c r="F92" s="44" t="s">
        <v>231</v>
      </c>
      <c r="G92" s="44" t="s">
        <v>3</v>
      </c>
      <c r="H92" s="44">
        <v>98626</v>
      </c>
      <c r="K92" s="44" t="s">
        <v>1595</v>
      </c>
      <c r="L92" s="67" t="s">
        <v>1017</v>
      </c>
      <c r="M92" s="44" t="s">
        <v>401</v>
      </c>
      <c r="N92" s="44" t="s">
        <v>402</v>
      </c>
      <c r="O92" s="44" t="s">
        <v>1190</v>
      </c>
      <c r="P92" s="49"/>
      <c r="R92" s="45"/>
      <c r="S92" s="45"/>
      <c r="T92" s="45" t="s">
        <v>1209</v>
      </c>
      <c r="U92" s="45" t="s">
        <v>1210</v>
      </c>
      <c r="V92" s="48">
        <v>37757</v>
      </c>
      <c r="W92" s="44" t="s">
        <v>403</v>
      </c>
      <c r="X92" s="44" t="s">
        <v>1171</v>
      </c>
      <c r="Y92" s="44">
        <v>115</v>
      </c>
      <c r="AB92" s="44" t="s">
        <v>4</v>
      </c>
      <c r="AC92" s="45" t="s">
        <v>0</v>
      </c>
      <c r="AD92" s="45" t="s">
        <v>6</v>
      </c>
      <c r="AE92" s="45" t="s">
        <v>1301</v>
      </c>
      <c r="AF92" s="45"/>
      <c r="AG92" s="128"/>
      <c r="AH92" s="129"/>
    </row>
    <row r="93" spans="1:34" s="44" customFormat="1" x14ac:dyDescent="0.2">
      <c r="A93" s="44" t="s">
        <v>932</v>
      </c>
      <c r="B93" s="45" t="s">
        <v>1340</v>
      </c>
      <c r="C93" s="45" t="s">
        <v>812</v>
      </c>
      <c r="D93" s="44" t="s">
        <v>804</v>
      </c>
      <c r="E93" s="44" t="s">
        <v>782</v>
      </c>
      <c r="F93" s="44" t="s">
        <v>366</v>
      </c>
      <c r="G93" s="44" t="s">
        <v>367</v>
      </c>
      <c r="H93" s="44">
        <v>83703</v>
      </c>
      <c r="K93" s="44" t="s">
        <v>1133</v>
      </c>
      <c r="L93" s="67" t="s">
        <v>1028</v>
      </c>
      <c r="M93" s="44" t="s">
        <v>1716</v>
      </c>
      <c r="N93" s="44" t="s">
        <v>852</v>
      </c>
      <c r="O93" s="41" t="s">
        <v>1321</v>
      </c>
      <c r="P93" s="44" t="s">
        <v>381</v>
      </c>
      <c r="Q93" s="67" t="s">
        <v>1350</v>
      </c>
      <c r="R93" s="45"/>
      <c r="S93" s="45"/>
      <c r="T93" s="45" t="s">
        <v>1205</v>
      </c>
      <c r="U93" s="45" t="s">
        <v>1210</v>
      </c>
      <c r="V93" s="48">
        <v>42664</v>
      </c>
      <c r="W93" s="44" t="s">
        <v>811</v>
      </c>
      <c r="X93" s="44" t="s">
        <v>781</v>
      </c>
      <c r="Y93" s="44">
        <v>185</v>
      </c>
      <c r="AA93" s="68"/>
      <c r="AB93" s="44" t="s">
        <v>369</v>
      </c>
      <c r="AC93" s="45" t="s">
        <v>5</v>
      </c>
      <c r="AD93" s="45" t="s">
        <v>1</v>
      </c>
      <c r="AE93" s="45" t="s">
        <v>1265</v>
      </c>
      <c r="AF93" s="45" t="s">
        <v>1317</v>
      </c>
      <c r="AG93" s="128"/>
      <c r="AH93" s="129"/>
    </row>
    <row r="94" spans="1:34" s="44" customFormat="1" x14ac:dyDescent="0.2">
      <c r="A94" s="44" t="s">
        <v>932</v>
      </c>
      <c r="B94" s="45" t="s">
        <v>1340</v>
      </c>
      <c r="C94" s="45" t="s">
        <v>812</v>
      </c>
      <c r="D94" s="47" t="s">
        <v>814</v>
      </c>
      <c r="E94" s="44" t="s">
        <v>780</v>
      </c>
      <c r="F94" s="44" t="s">
        <v>820</v>
      </c>
      <c r="G94" s="44" t="s">
        <v>455</v>
      </c>
      <c r="H94" s="44">
        <v>97024</v>
      </c>
      <c r="K94" s="44" t="s">
        <v>1715</v>
      </c>
      <c r="L94" s="67" t="s">
        <v>1076</v>
      </c>
      <c r="M94" s="44" t="s">
        <v>821</v>
      </c>
      <c r="N94" s="44" t="s">
        <v>840</v>
      </c>
      <c r="O94" s="41" t="s">
        <v>1599</v>
      </c>
      <c r="P94" s="44" t="s">
        <v>1160</v>
      </c>
      <c r="Q94" s="70" t="s">
        <v>1379</v>
      </c>
      <c r="R94" s="45"/>
      <c r="S94" s="45"/>
      <c r="T94" s="45" t="s">
        <v>1205</v>
      </c>
      <c r="U94" s="45" t="s">
        <v>1206</v>
      </c>
      <c r="V94" s="48">
        <v>42278</v>
      </c>
      <c r="W94" s="44" t="s">
        <v>902</v>
      </c>
      <c r="X94" s="44" t="s">
        <v>779</v>
      </c>
      <c r="Y94" s="44">
        <v>154</v>
      </c>
      <c r="AB94" s="44" t="s">
        <v>567</v>
      </c>
      <c r="AC94" s="45" t="s">
        <v>5</v>
      </c>
      <c r="AD94" s="45" t="s">
        <v>1</v>
      </c>
      <c r="AE94" s="45" t="s">
        <v>1300</v>
      </c>
      <c r="AF94" s="45" t="s">
        <v>1317</v>
      </c>
      <c r="AG94" s="128"/>
      <c r="AH94" s="129"/>
    </row>
    <row r="95" spans="1:34" s="44" customFormat="1" x14ac:dyDescent="0.2">
      <c r="A95" s="44" t="s">
        <v>932</v>
      </c>
      <c r="B95" s="45" t="s">
        <v>1340</v>
      </c>
      <c r="C95" s="45" t="s">
        <v>812</v>
      </c>
      <c r="D95" s="47" t="s">
        <v>815</v>
      </c>
      <c r="E95" s="44" t="s">
        <v>778</v>
      </c>
      <c r="F95" s="44" t="s">
        <v>582</v>
      </c>
      <c r="G95" s="44" t="s">
        <v>455</v>
      </c>
      <c r="H95" s="44">
        <v>97080</v>
      </c>
      <c r="K95" s="44" t="s">
        <v>1409</v>
      </c>
      <c r="L95" s="67" t="s">
        <v>1077</v>
      </c>
      <c r="M95" s="44" t="s">
        <v>822</v>
      </c>
      <c r="N95" s="44" t="s">
        <v>841</v>
      </c>
      <c r="O95" s="130" t="s">
        <v>1671</v>
      </c>
      <c r="P95" s="44" t="s">
        <v>1672</v>
      </c>
      <c r="Q95" s="134" t="s">
        <v>1380</v>
      </c>
      <c r="R95" s="45"/>
      <c r="S95" s="45"/>
      <c r="T95" s="45" t="s">
        <v>1205</v>
      </c>
      <c r="U95" s="45" t="s">
        <v>1206</v>
      </c>
      <c r="V95" s="48">
        <v>42747</v>
      </c>
      <c r="W95" s="44" t="s">
        <v>854</v>
      </c>
      <c r="X95" s="44" t="s">
        <v>777</v>
      </c>
      <c r="Y95" s="44">
        <v>112</v>
      </c>
      <c r="AB95" s="44" t="s">
        <v>567</v>
      </c>
      <c r="AC95" s="45" t="s">
        <v>5</v>
      </c>
      <c r="AD95" s="45" t="s">
        <v>1</v>
      </c>
      <c r="AE95" s="45" t="s">
        <v>1300</v>
      </c>
      <c r="AF95" s="45" t="s">
        <v>1317</v>
      </c>
      <c r="AG95" s="128"/>
      <c r="AH95" s="129"/>
    </row>
    <row r="96" spans="1:34" s="44" customFormat="1" x14ac:dyDescent="0.2">
      <c r="A96" s="44" t="s">
        <v>932</v>
      </c>
      <c r="B96" s="45" t="s">
        <v>1340</v>
      </c>
      <c r="C96" s="45" t="s">
        <v>812</v>
      </c>
      <c r="D96" s="47" t="s">
        <v>816</v>
      </c>
      <c r="E96" s="44" t="s">
        <v>775</v>
      </c>
      <c r="F96" s="44" t="s">
        <v>582</v>
      </c>
      <c r="G96" s="44" t="s">
        <v>455</v>
      </c>
      <c r="H96" s="44">
        <v>97080</v>
      </c>
      <c r="K96" s="44" t="s">
        <v>1721</v>
      </c>
      <c r="L96" s="67" t="s">
        <v>1078</v>
      </c>
      <c r="M96" s="44" t="s">
        <v>823</v>
      </c>
      <c r="N96" s="44" t="s">
        <v>842</v>
      </c>
      <c r="O96" s="41" t="s">
        <v>776</v>
      </c>
      <c r="P96" s="44" t="s">
        <v>824</v>
      </c>
      <c r="Q96" s="70" t="s">
        <v>1381</v>
      </c>
      <c r="R96" s="45"/>
      <c r="S96" s="45"/>
      <c r="T96" s="45" t="s">
        <v>1205</v>
      </c>
      <c r="U96" s="45" t="s">
        <v>1206</v>
      </c>
      <c r="V96" s="48">
        <v>42604</v>
      </c>
      <c r="W96" s="44" t="s">
        <v>855</v>
      </c>
      <c r="X96" s="44" t="s">
        <v>774</v>
      </c>
      <c r="Y96" s="44">
        <v>225</v>
      </c>
      <c r="AB96" s="44" t="s">
        <v>567</v>
      </c>
      <c r="AC96" s="45" t="s">
        <v>5</v>
      </c>
      <c r="AD96" s="45" t="s">
        <v>1</v>
      </c>
      <c r="AE96" s="45" t="s">
        <v>1300</v>
      </c>
      <c r="AF96" s="45" t="s">
        <v>1317</v>
      </c>
      <c r="AG96" s="128"/>
      <c r="AH96" s="129"/>
    </row>
    <row r="97" spans="1:34" s="44" customFormat="1" x14ac:dyDescent="0.2">
      <c r="A97" s="44" t="s">
        <v>932</v>
      </c>
      <c r="B97" s="45" t="s">
        <v>1340</v>
      </c>
      <c r="C97" s="45" t="s">
        <v>812</v>
      </c>
      <c r="D97" s="47" t="s">
        <v>1623</v>
      </c>
      <c r="E97" s="44" t="s">
        <v>773</v>
      </c>
      <c r="F97" s="44" t="s">
        <v>582</v>
      </c>
      <c r="G97" s="44" t="s">
        <v>455</v>
      </c>
      <c r="H97" s="44">
        <v>97030</v>
      </c>
      <c r="K97" s="44" t="s">
        <v>1263</v>
      </c>
      <c r="L97" s="67" t="s">
        <v>1081</v>
      </c>
      <c r="M97" s="44" t="s">
        <v>825</v>
      </c>
      <c r="N97" s="44" t="s">
        <v>843</v>
      </c>
      <c r="O97" s="41" t="s">
        <v>1331</v>
      </c>
      <c r="P97" s="44" t="s">
        <v>826</v>
      </c>
      <c r="Q97" s="70" t="s">
        <v>1382</v>
      </c>
      <c r="R97" s="45"/>
      <c r="S97" s="45"/>
      <c r="T97" s="45" t="s">
        <v>1205</v>
      </c>
      <c r="U97" s="45" t="s">
        <v>1206</v>
      </c>
      <c r="V97" s="48">
        <v>42499</v>
      </c>
      <c r="W97" s="44" t="s">
        <v>856</v>
      </c>
      <c r="X97" s="44" t="s">
        <v>772</v>
      </c>
      <c r="Y97" s="44">
        <v>265</v>
      </c>
      <c r="AB97" s="44" t="s">
        <v>567</v>
      </c>
      <c r="AC97" s="45" t="s">
        <v>5</v>
      </c>
      <c r="AD97" s="45" t="s">
        <v>1</v>
      </c>
      <c r="AE97" s="45" t="s">
        <v>1300</v>
      </c>
      <c r="AF97" s="45" t="s">
        <v>1317</v>
      </c>
      <c r="AG97" s="128"/>
      <c r="AH97" s="129"/>
    </row>
    <row r="98" spans="1:34" s="44" customFormat="1" x14ac:dyDescent="0.2">
      <c r="A98" s="44" t="s">
        <v>932</v>
      </c>
      <c r="B98" s="45" t="s">
        <v>1340</v>
      </c>
      <c r="C98" s="45" t="s">
        <v>812</v>
      </c>
      <c r="D98" s="47" t="s">
        <v>818</v>
      </c>
      <c r="E98" s="44" t="s">
        <v>770</v>
      </c>
      <c r="F98" s="44" t="s">
        <v>564</v>
      </c>
      <c r="G98" s="44" t="s">
        <v>455</v>
      </c>
      <c r="H98" s="44">
        <v>97233</v>
      </c>
      <c r="K98" s="44" t="s">
        <v>936</v>
      </c>
      <c r="L98" s="67" t="s">
        <v>1083</v>
      </c>
      <c r="M98" s="44" t="s">
        <v>828</v>
      </c>
      <c r="N98" s="44" t="s">
        <v>845</v>
      </c>
      <c r="O98" s="41" t="s">
        <v>1332</v>
      </c>
      <c r="P98" s="44" t="s">
        <v>829</v>
      </c>
      <c r="Q98" s="70" t="s">
        <v>1383</v>
      </c>
      <c r="R98" s="45"/>
      <c r="S98" s="45"/>
      <c r="T98" s="45" t="s">
        <v>1205</v>
      </c>
      <c r="U98" s="45" t="s">
        <v>1206</v>
      </c>
      <c r="V98" s="48">
        <v>42384</v>
      </c>
      <c r="W98" s="44" t="s">
        <v>858</v>
      </c>
      <c r="X98" s="44" t="s">
        <v>769</v>
      </c>
      <c r="Y98" s="44">
        <v>146</v>
      </c>
      <c r="AB98" s="44" t="s">
        <v>567</v>
      </c>
      <c r="AC98" s="45" t="s">
        <v>5</v>
      </c>
      <c r="AD98" s="45" t="s">
        <v>1</v>
      </c>
      <c r="AE98" s="45" t="s">
        <v>1300</v>
      </c>
      <c r="AF98" s="45" t="s">
        <v>1317</v>
      </c>
      <c r="AG98" s="128"/>
      <c r="AH98" s="129"/>
    </row>
    <row r="99" spans="1:34" s="44" customFormat="1" x14ac:dyDescent="0.2">
      <c r="A99" s="44" t="s">
        <v>932</v>
      </c>
      <c r="B99" s="45" t="s">
        <v>1340</v>
      </c>
      <c r="C99" s="45" t="s">
        <v>812</v>
      </c>
      <c r="D99" s="47" t="s">
        <v>819</v>
      </c>
      <c r="E99" s="44" t="s">
        <v>768</v>
      </c>
      <c r="F99" s="44" t="s">
        <v>820</v>
      </c>
      <c r="G99" s="44" t="s">
        <v>455</v>
      </c>
      <c r="H99" s="44">
        <v>97024</v>
      </c>
      <c r="K99" s="44" t="s">
        <v>1438</v>
      </c>
      <c r="L99" s="67" t="s">
        <v>1084</v>
      </c>
      <c r="M99" s="44" t="s">
        <v>830</v>
      </c>
      <c r="N99" s="44" t="s">
        <v>846</v>
      </c>
      <c r="O99" s="44" t="s">
        <v>1307</v>
      </c>
      <c r="P99" s="44" t="s">
        <v>831</v>
      </c>
      <c r="Q99" s="70" t="s">
        <v>1384</v>
      </c>
      <c r="R99" s="45"/>
      <c r="S99" s="45"/>
      <c r="T99" s="45" t="s">
        <v>1205</v>
      </c>
      <c r="U99" s="45" t="s">
        <v>1206</v>
      </c>
      <c r="V99" s="48">
        <v>42300</v>
      </c>
      <c r="W99" s="44" t="s">
        <v>859</v>
      </c>
      <c r="X99" s="44" t="s">
        <v>767</v>
      </c>
      <c r="Y99" s="44">
        <v>70</v>
      </c>
      <c r="AB99" s="44" t="s">
        <v>567</v>
      </c>
      <c r="AC99" s="45" t="s">
        <v>5</v>
      </c>
      <c r="AD99" s="45" t="s">
        <v>1</v>
      </c>
      <c r="AE99" s="45" t="s">
        <v>1300</v>
      </c>
      <c r="AF99" s="45" t="s">
        <v>1317</v>
      </c>
      <c r="AG99" s="128"/>
      <c r="AH99" s="129"/>
    </row>
    <row r="100" spans="1:34" s="44" customFormat="1" x14ac:dyDescent="0.2">
      <c r="A100" s="44" t="s">
        <v>932</v>
      </c>
      <c r="B100" s="45" t="s">
        <v>1340</v>
      </c>
      <c r="C100" s="45" t="s">
        <v>812</v>
      </c>
      <c r="D100" s="44" t="s">
        <v>803</v>
      </c>
      <c r="E100" s="44" t="s">
        <v>783</v>
      </c>
      <c r="F100" s="44" t="s">
        <v>387</v>
      </c>
      <c r="G100" s="44" t="s">
        <v>3</v>
      </c>
      <c r="H100" s="44">
        <v>99352</v>
      </c>
      <c r="K100" s="44" t="s">
        <v>1440</v>
      </c>
      <c r="L100" s="67" t="s">
        <v>1014</v>
      </c>
      <c r="M100" s="44" t="s">
        <v>835</v>
      </c>
      <c r="N100" s="44" t="s">
        <v>851</v>
      </c>
      <c r="O100" s="41" t="s">
        <v>1681</v>
      </c>
      <c r="Q100" s="70" t="s">
        <v>1377</v>
      </c>
      <c r="R100" s="45"/>
      <c r="S100" s="45"/>
      <c r="T100" s="45" t="s">
        <v>1205</v>
      </c>
      <c r="U100" s="45" t="s">
        <v>1206</v>
      </c>
      <c r="V100" s="48">
        <v>42747</v>
      </c>
      <c r="W100" s="44" t="s">
        <v>810</v>
      </c>
      <c r="X100" s="44" t="s">
        <v>1173</v>
      </c>
      <c r="Y100" s="44">
        <v>142</v>
      </c>
      <c r="AA100" s="68"/>
      <c r="AB100" s="44" t="s">
        <v>390</v>
      </c>
      <c r="AC100" s="45" t="s">
        <v>5</v>
      </c>
      <c r="AD100" s="45" t="s">
        <v>1</v>
      </c>
      <c r="AE100" s="45" t="s">
        <v>1265</v>
      </c>
      <c r="AF100" s="45" t="s">
        <v>1317</v>
      </c>
      <c r="AG100" s="128"/>
      <c r="AH100" s="129"/>
    </row>
    <row r="101" spans="1:34" s="44" customFormat="1" x14ac:dyDescent="0.2">
      <c r="A101" s="44" t="s">
        <v>2</v>
      </c>
      <c r="B101" s="45" t="s">
        <v>971</v>
      </c>
      <c r="C101" s="45" t="s">
        <v>1228</v>
      </c>
      <c r="D101" s="47" t="s">
        <v>188</v>
      </c>
      <c r="E101" s="44" t="s">
        <v>691</v>
      </c>
      <c r="F101" s="44" t="s">
        <v>692</v>
      </c>
      <c r="G101" s="44" t="s">
        <v>455</v>
      </c>
      <c r="H101" s="44">
        <v>97524</v>
      </c>
      <c r="J101" s="107" t="s">
        <v>1468</v>
      </c>
      <c r="K101" s="44" t="s">
        <v>1691</v>
      </c>
      <c r="L101" s="67" t="s">
        <v>1093</v>
      </c>
      <c r="M101" s="44" t="s">
        <v>693</v>
      </c>
      <c r="O101" s="118" t="s">
        <v>1168</v>
      </c>
      <c r="Q101" s="70" t="s">
        <v>1495</v>
      </c>
      <c r="R101" s="45"/>
      <c r="S101" s="45"/>
      <c r="T101" s="45" t="s">
        <v>1205</v>
      </c>
      <c r="U101" s="45" t="s">
        <v>1206</v>
      </c>
      <c r="V101" s="48">
        <v>40589</v>
      </c>
      <c r="W101" s="44" t="s">
        <v>695</v>
      </c>
      <c r="X101" s="44" t="s">
        <v>696</v>
      </c>
      <c r="Y101" s="44">
        <v>118</v>
      </c>
      <c r="AB101" s="44" t="s">
        <v>689</v>
      </c>
      <c r="AC101" s="45" t="s">
        <v>0</v>
      </c>
      <c r="AD101" s="45" t="s">
        <v>1</v>
      </c>
      <c r="AE101" s="45" t="s">
        <v>1302</v>
      </c>
      <c r="AF101" s="45"/>
      <c r="AG101" s="128"/>
      <c r="AH101" s="129"/>
    </row>
    <row r="102" spans="1:34" s="44" customFormat="1" x14ac:dyDescent="0.2">
      <c r="A102" s="44" t="s">
        <v>2</v>
      </c>
      <c r="B102" s="45" t="s">
        <v>971</v>
      </c>
      <c r="C102" s="45" t="s">
        <v>1228</v>
      </c>
      <c r="D102" s="44" t="s">
        <v>492</v>
      </c>
      <c r="E102" s="44" t="s">
        <v>493</v>
      </c>
      <c r="F102" s="44" t="s">
        <v>494</v>
      </c>
      <c r="G102" s="44" t="s">
        <v>455</v>
      </c>
      <c r="H102" s="44">
        <v>97526</v>
      </c>
      <c r="K102" s="44" t="s">
        <v>1581</v>
      </c>
      <c r="L102" s="67" t="s">
        <v>1108</v>
      </c>
      <c r="M102" s="44" t="s">
        <v>495</v>
      </c>
      <c r="O102" s="44" t="s">
        <v>1150</v>
      </c>
      <c r="P102" s="44" t="s">
        <v>1116</v>
      </c>
      <c r="R102" s="45"/>
      <c r="S102" s="45"/>
      <c r="T102" s="45" t="s">
        <v>1205</v>
      </c>
      <c r="U102" s="45" t="s">
        <v>1206</v>
      </c>
      <c r="V102" s="48">
        <v>38910</v>
      </c>
      <c r="W102" s="44" t="s">
        <v>496</v>
      </c>
      <c r="X102" s="44" t="s">
        <v>189</v>
      </c>
      <c r="Y102" s="44">
        <v>104</v>
      </c>
      <c r="AA102" s="68"/>
      <c r="AB102" s="44" t="s">
        <v>497</v>
      </c>
      <c r="AC102" s="45" t="s">
        <v>0</v>
      </c>
      <c r="AD102" s="45" t="s">
        <v>6</v>
      </c>
      <c r="AE102" s="45" t="s">
        <v>1301</v>
      </c>
      <c r="AF102" s="45"/>
      <c r="AG102" s="128"/>
      <c r="AH102" s="129"/>
    </row>
    <row r="103" spans="1:34" s="44" customFormat="1" x14ac:dyDescent="0.2">
      <c r="A103" s="44" t="s">
        <v>2</v>
      </c>
      <c r="B103" s="45" t="s">
        <v>971</v>
      </c>
      <c r="C103" s="45" t="s">
        <v>1228</v>
      </c>
      <c r="D103" s="44" t="s">
        <v>703</v>
      </c>
      <c r="E103" s="44" t="s">
        <v>705</v>
      </c>
      <c r="F103" s="44" t="s">
        <v>706</v>
      </c>
      <c r="G103" s="44" t="s">
        <v>455</v>
      </c>
      <c r="H103" s="44">
        <v>97525</v>
      </c>
      <c r="J103" s="107" t="s">
        <v>1664</v>
      </c>
      <c r="K103" s="44" t="s">
        <v>936</v>
      </c>
      <c r="L103" s="67" t="s">
        <v>1194</v>
      </c>
      <c r="M103" s="44" t="s">
        <v>704</v>
      </c>
      <c r="O103" s="44" t="s">
        <v>1282</v>
      </c>
      <c r="R103" s="45"/>
      <c r="S103" s="45"/>
      <c r="T103" s="45" t="s">
        <v>1205</v>
      </c>
      <c r="U103" s="45" t="s">
        <v>1206</v>
      </c>
      <c r="V103" s="48"/>
      <c r="W103" s="44" t="s">
        <v>707</v>
      </c>
      <c r="X103" s="44" t="s">
        <v>708</v>
      </c>
      <c r="Y103" s="44">
        <v>28</v>
      </c>
      <c r="AB103" s="44" t="s">
        <v>689</v>
      </c>
      <c r="AC103" s="45" t="s">
        <v>0</v>
      </c>
      <c r="AD103" s="45" t="s">
        <v>1</v>
      </c>
      <c r="AE103" s="45" t="s">
        <v>1301</v>
      </c>
      <c r="AF103" s="45"/>
      <c r="AG103" s="128"/>
      <c r="AH103" s="129"/>
    </row>
    <row r="104" spans="1:34" s="44" customFormat="1" x14ac:dyDescent="0.2">
      <c r="A104" s="44" t="s">
        <v>2</v>
      </c>
      <c r="B104" s="45" t="s">
        <v>971</v>
      </c>
      <c r="C104" s="45" t="s">
        <v>1228</v>
      </c>
      <c r="D104" s="44" t="s">
        <v>190</v>
      </c>
      <c r="E104" s="44" t="s">
        <v>710</v>
      </c>
      <c r="F104" s="44" t="s">
        <v>698</v>
      </c>
      <c r="G104" s="44" t="s">
        <v>455</v>
      </c>
      <c r="H104" s="44">
        <v>97501</v>
      </c>
      <c r="K104" s="44" t="s">
        <v>697</v>
      </c>
      <c r="L104" s="67" t="s">
        <v>1075</v>
      </c>
      <c r="M104" s="44" t="s">
        <v>699</v>
      </c>
      <c r="N104" s="44" t="s">
        <v>700</v>
      </c>
      <c r="O104" s="118" t="s">
        <v>936</v>
      </c>
      <c r="R104" s="45"/>
      <c r="S104" s="45"/>
      <c r="T104" s="45" t="s">
        <v>1205</v>
      </c>
      <c r="U104" s="45" t="s">
        <v>1206</v>
      </c>
      <c r="V104" s="48">
        <v>42864</v>
      </c>
      <c r="W104" s="44" t="s">
        <v>701</v>
      </c>
      <c r="X104" s="44" t="s">
        <v>1186</v>
      </c>
      <c r="Y104" s="44">
        <v>108</v>
      </c>
      <c r="AB104" s="44" t="s">
        <v>689</v>
      </c>
      <c r="AC104" s="45" t="s">
        <v>0</v>
      </c>
      <c r="AD104" s="45" t="s">
        <v>1</v>
      </c>
      <c r="AE104" s="45" t="s">
        <v>1301</v>
      </c>
      <c r="AF104" s="45"/>
      <c r="AG104" s="128"/>
      <c r="AH104" s="129"/>
    </row>
    <row r="105" spans="1:34" s="44" customFormat="1" x14ac:dyDescent="0.2">
      <c r="A105" s="44" t="s">
        <v>2</v>
      </c>
      <c r="B105" s="45" t="s">
        <v>971</v>
      </c>
      <c r="C105" s="45" t="s">
        <v>1228</v>
      </c>
      <c r="D105" s="44" t="s">
        <v>1291</v>
      </c>
      <c r="E105" s="44" t="s">
        <v>685</v>
      </c>
      <c r="F105" s="44" t="s">
        <v>686</v>
      </c>
      <c r="G105" s="44" t="s">
        <v>455</v>
      </c>
      <c r="H105" s="44">
        <v>97535</v>
      </c>
      <c r="K105" s="44" t="s">
        <v>910</v>
      </c>
      <c r="L105" s="67" t="s">
        <v>1131</v>
      </c>
      <c r="M105" s="44" t="s">
        <v>687</v>
      </c>
      <c r="N105" s="44" t="s">
        <v>688</v>
      </c>
      <c r="O105" s="44" t="s">
        <v>1709</v>
      </c>
      <c r="R105" s="45"/>
      <c r="S105" s="45"/>
      <c r="T105" s="45" t="s">
        <v>1209</v>
      </c>
      <c r="U105" s="45" t="s">
        <v>1210</v>
      </c>
      <c r="V105" s="48">
        <v>42221</v>
      </c>
      <c r="W105" s="44" t="s">
        <v>694</v>
      </c>
      <c r="X105" s="44" t="s">
        <v>690</v>
      </c>
      <c r="Y105" s="44">
        <v>210</v>
      </c>
      <c r="AB105" s="44" t="s">
        <v>689</v>
      </c>
      <c r="AC105" s="45" t="s">
        <v>0</v>
      </c>
      <c r="AD105" s="45" t="s">
        <v>1</v>
      </c>
      <c r="AE105" s="45" t="s">
        <v>1301</v>
      </c>
      <c r="AF105" s="45"/>
      <c r="AG105" s="128"/>
      <c r="AH105" s="129"/>
    </row>
    <row r="106" spans="1:34" s="44" customFormat="1" x14ac:dyDescent="0.2">
      <c r="A106" s="44" t="s">
        <v>2</v>
      </c>
      <c r="B106" s="45" t="s">
        <v>971</v>
      </c>
      <c r="C106" s="45" t="s">
        <v>1228</v>
      </c>
      <c r="D106" s="44" t="s">
        <v>963</v>
      </c>
      <c r="E106" s="44" t="s">
        <v>1540</v>
      </c>
      <c r="F106" s="44" t="s">
        <v>702</v>
      </c>
      <c r="G106" s="44" t="s">
        <v>455</v>
      </c>
      <c r="H106" s="44">
        <v>97537</v>
      </c>
      <c r="J106" s="107" t="s">
        <v>706</v>
      </c>
      <c r="K106" s="44" t="s">
        <v>936</v>
      </c>
      <c r="L106" s="67" t="s">
        <v>1194</v>
      </c>
      <c r="M106" s="44" t="s">
        <v>704</v>
      </c>
      <c r="O106" s="44" t="s">
        <v>1282</v>
      </c>
      <c r="R106" s="45"/>
      <c r="S106" s="45"/>
      <c r="T106" s="45" t="s">
        <v>1205</v>
      </c>
      <c r="U106" s="45" t="s">
        <v>1206</v>
      </c>
      <c r="V106" s="48">
        <v>44104</v>
      </c>
      <c r="W106" s="44" t="s">
        <v>707</v>
      </c>
      <c r="X106" s="44" t="s">
        <v>708</v>
      </c>
      <c r="Y106" s="44">
        <v>81</v>
      </c>
      <c r="AB106" s="44" t="s">
        <v>689</v>
      </c>
      <c r="AC106" s="45" t="s">
        <v>0</v>
      </c>
      <c r="AD106" s="45" t="s">
        <v>6</v>
      </c>
      <c r="AE106" s="45" t="s">
        <v>1301</v>
      </c>
      <c r="AF106" s="45"/>
      <c r="AG106" s="128"/>
      <c r="AH106" s="129"/>
    </row>
    <row r="107" spans="1:34" s="44" customFormat="1" x14ac:dyDescent="0.2">
      <c r="A107" s="44" t="s">
        <v>2</v>
      </c>
      <c r="B107" s="45" t="s">
        <v>971</v>
      </c>
      <c r="C107" s="45" t="s">
        <v>1228</v>
      </c>
      <c r="D107" s="44" t="s">
        <v>1666</v>
      </c>
      <c r="E107" s="44" t="s">
        <v>1592</v>
      </c>
      <c r="F107" s="44" t="s">
        <v>698</v>
      </c>
      <c r="G107" s="44" t="s">
        <v>455</v>
      </c>
      <c r="H107" s="44">
        <v>97501</v>
      </c>
      <c r="K107" s="44" t="s">
        <v>1674</v>
      </c>
      <c r="L107" s="67" t="s">
        <v>1656</v>
      </c>
      <c r="M107" s="44" t="s">
        <v>1665</v>
      </c>
      <c r="R107" s="45"/>
      <c r="S107" s="45"/>
      <c r="T107" s="45" t="s">
        <v>1205</v>
      </c>
      <c r="U107" s="45" t="s">
        <v>1206</v>
      </c>
      <c r="V107" s="48">
        <v>45992</v>
      </c>
      <c r="W107" s="44" t="s">
        <v>1667</v>
      </c>
      <c r="X107" s="44" t="s">
        <v>1591</v>
      </c>
      <c r="Y107" s="44">
        <v>147</v>
      </c>
      <c r="AB107" s="44" t="s">
        <v>689</v>
      </c>
      <c r="AC107" s="45" t="s">
        <v>0</v>
      </c>
      <c r="AD107" s="45" t="s">
        <v>1</v>
      </c>
      <c r="AE107" s="45" t="s">
        <v>1301</v>
      </c>
      <c r="AF107" s="45"/>
      <c r="AG107" s="128"/>
      <c r="AH107" s="129"/>
    </row>
    <row r="108" spans="1:34" s="44" customFormat="1" x14ac:dyDescent="0.2">
      <c r="A108" s="44" t="s">
        <v>2</v>
      </c>
      <c r="B108" s="45" t="s">
        <v>971</v>
      </c>
      <c r="C108" s="45" t="s">
        <v>1228</v>
      </c>
      <c r="D108" s="44" t="s">
        <v>165</v>
      </c>
      <c r="E108" s="44" t="s">
        <v>486</v>
      </c>
      <c r="F108" s="44" t="s">
        <v>487</v>
      </c>
      <c r="G108" s="44" t="s">
        <v>455</v>
      </c>
      <c r="H108" s="44">
        <v>97471</v>
      </c>
      <c r="K108" s="44" t="s">
        <v>1594</v>
      </c>
      <c r="L108" s="67" t="s">
        <v>1112</v>
      </c>
      <c r="M108" s="44" t="s">
        <v>488</v>
      </c>
      <c r="N108" s="44" t="s">
        <v>489</v>
      </c>
      <c r="O108" s="118" t="s">
        <v>1668</v>
      </c>
      <c r="P108" s="44" t="s">
        <v>1669</v>
      </c>
      <c r="Q108" s="70" t="s">
        <v>1670</v>
      </c>
      <c r="R108" s="45"/>
      <c r="S108" s="45"/>
      <c r="T108" s="45" t="s">
        <v>1205</v>
      </c>
      <c r="U108" s="45" t="s">
        <v>1206</v>
      </c>
      <c r="V108" s="48">
        <v>38523</v>
      </c>
      <c r="W108" s="44" t="s">
        <v>490</v>
      </c>
      <c r="X108" s="44" t="s">
        <v>491</v>
      </c>
      <c r="Y108" s="44">
        <v>159</v>
      </c>
      <c r="AA108" s="68"/>
      <c r="AB108" s="44" t="s">
        <v>339</v>
      </c>
      <c r="AC108" s="45" t="s">
        <v>0</v>
      </c>
      <c r="AD108" s="45" t="s">
        <v>1</v>
      </c>
      <c r="AE108" s="45" t="s">
        <v>1301</v>
      </c>
      <c r="AF108" s="45"/>
      <c r="AG108" s="128"/>
      <c r="AH108" s="129"/>
    </row>
    <row r="109" spans="1:34" s="44" customFormat="1" x14ac:dyDescent="0.2">
      <c r="A109" s="44" t="s">
        <v>2</v>
      </c>
      <c r="B109" s="45" t="s">
        <v>971</v>
      </c>
      <c r="C109" s="45" t="s">
        <v>1228</v>
      </c>
      <c r="D109" s="44" t="s">
        <v>1606</v>
      </c>
      <c r="E109" s="44" t="s">
        <v>711</v>
      </c>
      <c r="F109" s="44" t="s">
        <v>494</v>
      </c>
      <c r="G109" s="44" t="s">
        <v>455</v>
      </c>
      <c r="H109" s="44">
        <v>97526</v>
      </c>
      <c r="K109" s="44" t="s">
        <v>1283</v>
      </c>
      <c r="L109" s="67" t="s">
        <v>1094</v>
      </c>
      <c r="M109" s="44" t="s">
        <v>709</v>
      </c>
      <c r="O109" s="44" t="s">
        <v>1246</v>
      </c>
      <c r="Q109" s="49" t="s">
        <v>1385</v>
      </c>
      <c r="R109" s="45"/>
      <c r="S109" s="45"/>
      <c r="T109" s="45" t="s">
        <v>1205</v>
      </c>
      <c r="U109" s="45" t="s">
        <v>1206</v>
      </c>
      <c r="V109" s="48">
        <v>40633</v>
      </c>
      <c r="W109" s="44" t="s">
        <v>712</v>
      </c>
      <c r="X109" s="44" t="s">
        <v>713</v>
      </c>
      <c r="Y109" s="44">
        <v>215</v>
      </c>
      <c r="AB109" s="44" t="s">
        <v>497</v>
      </c>
      <c r="AC109" s="45" t="s">
        <v>0</v>
      </c>
      <c r="AD109" s="45" t="s">
        <v>6</v>
      </c>
      <c r="AE109" s="45" t="s">
        <v>1302</v>
      </c>
      <c r="AF109" s="45"/>
      <c r="AG109" s="128"/>
      <c r="AH109" s="129"/>
    </row>
    <row r="110" spans="1:34" s="44" customFormat="1" x14ac:dyDescent="0.2">
      <c r="A110" s="44" t="s">
        <v>2</v>
      </c>
      <c r="B110" s="45" t="s">
        <v>971</v>
      </c>
      <c r="C110" s="45" t="s">
        <v>1228</v>
      </c>
      <c r="D110" s="44" t="s">
        <v>191</v>
      </c>
      <c r="E110" s="44" t="s">
        <v>714</v>
      </c>
      <c r="F110" s="44" t="s">
        <v>715</v>
      </c>
      <c r="G110" s="44" t="s">
        <v>455</v>
      </c>
      <c r="H110" s="44">
        <v>97502</v>
      </c>
      <c r="I110" s="44" t="s">
        <v>1457</v>
      </c>
      <c r="J110" s="107" t="s">
        <v>1482</v>
      </c>
      <c r="K110" s="44" t="s">
        <v>1691</v>
      </c>
      <c r="L110" s="67" t="s">
        <v>1095</v>
      </c>
      <c r="M110" s="44" t="s">
        <v>716</v>
      </c>
      <c r="N110" s="44" t="s">
        <v>717</v>
      </c>
      <c r="O110" s="118" t="s">
        <v>1168</v>
      </c>
      <c r="R110" s="45"/>
      <c r="S110" s="45"/>
      <c r="T110" s="45" t="s">
        <v>1205</v>
      </c>
      <c r="U110" s="45" t="s">
        <v>1206</v>
      </c>
      <c r="V110" s="48">
        <v>42773</v>
      </c>
      <c r="W110" s="44" t="s">
        <v>718</v>
      </c>
      <c r="X110" s="44" t="s">
        <v>719</v>
      </c>
      <c r="Y110" s="44">
        <v>75</v>
      </c>
      <c r="AB110" s="44" t="s">
        <v>689</v>
      </c>
      <c r="AC110" s="45" t="s">
        <v>0</v>
      </c>
      <c r="AD110" s="45" t="s">
        <v>1</v>
      </c>
      <c r="AE110" s="45" t="s">
        <v>1302</v>
      </c>
      <c r="AF110" s="45"/>
      <c r="AG110" s="128"/>
      <c r="AH110" s="129"/>
    </row>
    <row r="111" spans="1:34" s="44" customFormat="1" x14ac:dyDescent="0.2">
      <c r="A111" s="44" t="s">
        <v>2</v>
      </c>
      <c r="B111" s="45" t="s">
        <v>971</v>
      </c>
      <c r="C111" s="45" t="s">
        <v>1249</v>
      </c>
      <c r="D111" s="47" t="s">
        <v>167</v>
      </c>
      <c r="E111" s="44" t="s">
        <v>325</v>
      </c>
      <c r="F111" s="44" t="s">
        <v>329</v>
      </c>
      <c r="G111" s="44" t="s">
        <v>335</v>
      </c>
      <c r="H111" s="44">
        <v>80538</v>
      </c>
      <c r="K111" s="44" t="s">
        <v>1284</v>
      </c>
      <c r="L111" s="67" t="s">
        <v>1222</v>
      </c>
      <c r="M111" s="44" t="s">
        <v>354</v>
      </c>
      <c r="O111" s="46" t="s">
        <v>1423</v>
      </c>
      <c r="P111" s="46" t="s">
        <v>1418</v>
      </c>
      <c r="R111" s="45"/>
      <c r="S111" s="45"/>
      <c r="T111" s="45" t="s">
        <v>1207</v>
      </c>
      <c r="U111" s="45" t="s">
        <v>1208</v>
      </c>
      <c r="V111" s="48">
        <v>43434</v>
      </c>
      <c r="W111" s="44" t="s">
        <v>168</v>
      </c>
      <c r="X111" s="44" t="s">
        <v>169</v>
      </c>
      <c r="Y111" s="44">
        <v>123</v>
      </c>
      <c r="AB111" s="44" t="s">
        <v>336</v>
      </c>
      <c r="AC111" s="45" t="s">
        <v>0</v>
      </c>
      <c r="AD111" s="45" t="s">
        <v>1</v>
      </c>
      <c r="AE111" s="45" t="s">
        <v>1302</v>
      </c>
      <c r="AF111" s="45"/>
      <c r="AG111" s="128"/>
      <c r="AH111" s="129"/>
    </row>
    <row r="112" spans="1:34" s="44" customFormat="1" x14ac:dyDescent="0.2">
      <c r="A112" s="44" t="s">
        <v>2</v>
      </c>
      <c r="B112" s="45" t="s">
        <v>971</v>
      </c>
      <c r="C112" s="45" t="s">
        <v>1249</v>
      </c>
      <c r="D112" s="47" t="s">
        <v>170</v>
      </c>
      <c r="E112" s="44" t="s">
        <v>1242</v>
      </c>
      <c r="F112" s="44" t="s">
        <v>330</v>
      </c>
      <c r="G112" s="44" t="s">
        <v>335</v>
      </c>
      <c r="H112" s="44">
        <v>81647</v>
      </c>
      <c r="I112" s="44" t="s">
        <v>1446</v>
      </c>
      <c r="K112" s="44" t="s">
        <v>1447</v>
      </c>
      <c r="L112" s="67" t="s">
        <v>1018</v>
      </c>
      <c r="M112" s="44" t="s">
        <v>355</v>
      </c>
      <c r="O112" s="41" t="s">
        <v>1319</v>
      </c>
      <c r="P112" s="71" t="s">
        <v>377</v>
      </c>
      <c r="Q112" s="117" t="s">
        <v>1386</v>
      </c>
      <c r="R112" s="45"/>
      <c r="S112" s="45"/>
      <c r="T112" s="45" t="s">
        <v>1207</v>
      </c>
      <c r="U112" s="45" t="s">
        <v>1208</v>
      </c>
      <c r="V112" s="48">
        <v>44155</v>
      </c>
      <c r="W112" s="44" t="s">
        <v>341</v>
      </c>
      <c r="X112" s="44" t="s">
        <v>347</v>
      </c>
      <c r="Y112" s="44">
        <v>294</v>
      </c>
      <c r="AB112" s="44" t="s">
        <v>337</v>
      </c>
      <c r="AC112" s="45" t="s">
        <v>0</v>
      </c>
      <c r="AD112" s="45" t="s">
        <v>1</v>
      </c>
      <c r="AE112" s="45" t="s">
        <v>1302</v>
      </c>
      <c r="AF112" s="45"/>
      <c r="AG112" s="128"/>
      <c r="AH112" s="129"/>
    </row>
    <row r="113" spans="1:34" s="44" customFormat="1" x14ac:dyDescent="0.2">
      <c r="A113" s="44" t="s">
        <v>2</v>
      </c>
      <c r="B113" s="45" t="s">
        <v>971</v>
      </c>
      <c r="C113" s="45" t="s">
        <v>1249</v>
      </c>
      <c r="D113" s="47" t="s">
        <v>171</v>
      </c>
      <c r="E113" s="44" t="s">
        <v>326</v>
      </c>
      <c r="F113" s="44" t="s">
        <v>331</v>
      </c>
      <c r="G113" s="44" t="s">
        <v>335</v>
      </c>
      <c r="H113" s="44">
        <v>80620</v>
      </c>
      <c r="I113" s="44" t="s">
        <v>1458</v>
      </c>
      <c r="J113" s="107" t="s">
        <v>1556</v>
      </c>
      <c r="K113" s="44" t="s">
        <v>1285</v>
      </c>
      <c r="L113" s="67" t="s">
        <v>1019</v>
      </c>
      <c r="M113" s="44" t="s">
        <v>356</v>
      </c>
      <c r="O113" s="44" t="s">
        <v>1201</v>
      </c>
      <c r="P113" s="44" t="s">
        <v>1419</v>
      </c>
      <c r="Q113" s="70" t="s">
        <v>1492</v>
      </c>
      <c r="R113" s="45"/>
      <c r="S113" s="45"/>
      <c r="T113" s="45" t="s">
        <v>1207</v>
      </c>
      <c r="U113" s="45" t="s">
        <v>1208</v>
      </c>
      <c r="V113" s="48">
        <v>43847</v>
      </c>
      <c r="W113" s="44" t="s">
        <v>342</v>
      </c>
      <c r="X113" s="44" t="s">
        <v>348</v>
      </c>
      <c r="Y113" s="44">
        <v>52</v>
      </c>
      <c r="AB113" s="44" t="s">
        <v>338</v>
      </c>
      <c r="AC113" s="45" t="s">
        <v>0</v>
      </c>
      <c r="AD113" s="45" t="s">
        <v>1</v>
      </c>
      <c r="AE113" s="45" t="s">
        <v>1302</v>
      </c>
      <c r="AF113" s="45"/>
      <c r="AG113" s="128"/>
      <c r="AH113" s="129"/>
    </row>
    <row r="114" spans="1:34" s="44" customFormat="1" x14ac:dyDescent="0.2">
      <c r="A114" s="44" t="s">
        <v>2</v>
      </c>
      <c r="B114" s="45" t="s">
        <v>971</v>
      </c>
      <c r="C114" s="45" t="s">
        <v>1249</v>
      </c>
      <c r="D114" s="47" t="s">
        <v>501</v>
      </c>
      <c r="E114" s="44" t="s">
        <v>327</v>
      </c>
      <c r="F114" s="44" t="s">
        <v>332</v>
      </c>
      <c r="G114" s="44" t="s">
        <v>335</v>
      </c>
      <c r="H114" s="44">
        <v>80109</v>
      </c>
      <c r="K114" s="44" t="s">
        <v>1545</v>
      </c>
      <c r="L114" s="67" t="s">
        <v>1020</v>
      </c>
      <c r="M114" s="44" t="s">
        <v>357</v>
      </c>
      <c r="O114" s="150" t="s">
        <v>936</v>
      </c>
      <c r="P114" s="150"/>
      <c r="Q114" s="70" t="s">
        <v>1498</v>
      </c>
      <c r="R114" s="45"/>
      <c r="S114" s="45"/>
      <c r="T114" s="45" t="s">
        <v>1207</v>
      </c>
      <c r="U114" s="45" t="s">
        <v>1208</v>
      </c>
      <c r="V114" s="48">
        <v>43480</v>
      </c>
      <c r="W114" s="44" t="s">
        <v>343</v>
      </c>
      <c r="X114" s="44" t="s">
        <v>349</v>
      </c>
      <c r="Y114" s="44">
        <v>74</v>
      </c>
      <c r="AB114" s="44" t="s">
        <v>339</v>
      </c>
      <c r="AC114" s="45" t="s">
        <v>0</v>
      </c>
      <c r="AD114" s="45" t="s">
        <v>1</v>
      </c>
      <c r="AE114" s="45" t="s">
        <v>1302</v>
      </c>
      <c r="AF114" s="45"/>
      <c r="AG114" s="128"/>
      <c r="AH114" s="129"/>
    </row>
    <row r="115" spans="1:34" s="44" customFormat="1" x14ac:dyDescent="0.2">
      <c r="A115" s="44" t="s">
        <v>2</v>
      </c>
      <c r="B115" s="45" t="s">
        <v>971</v>
      </c>
      <c r="C115" s="45" t="s">
        <v>1249</v>
      </c>
      <c r="D115" s="47" t="s">
        <v>502</v>
      </c>
      <c r="E115" s="44" t="s">
        <v>328</v>
      </c>
      <c r="F115" s="44" t="s">
        <v>333</v>
      </c>
      <c r="G115" s="44" t="s">
        <v>335</v>
      </c>
      <c r="H115" s="44">
        <v>80634</v>
      </c>
      <c r="K115" s="44" t="s">
        <v>1578</v>
      </c>
      <c r="L115" s="67" t="s">
        <v>1021</v>
      </c>
      <c r="M115" s="44" t="s">
        <v>358</v>
      </c>
      <c r="O115" s="46" t="s">
        <v>378</v>
      </c>
      <c r="P115" s="46" t="s">
        <v>1120</v>
      </c>
      <c r="R115" s="45"/>
      <c r="S115" s="45"/>
      <c r="T115" s="45" t="s">
        <v>1207</v>
      </c>
      <c r="U115" s="45" t="s">
        <v>1208</v>
      </c>
      <c r="V115" s="48">
        <v>44211</v>
      </c>
      <c r="W115" s="44" t="s">
        <v>344</v>
      </c>
      <c r="X115" s="44" t="s">
        <v>350</v>
      </c>
      <c r="Y115" s="44">
        <v>195</v>
      </c>
      <c r="AB115" s="44" t="s">
        <v>338</v>
      </c>
      <c r="AC115" s="45" t="s">
        <v>0</v>
      </c>
      <c r="AD115" s="45" t="s">
        <v>1</v>
      </c>
      <c r="AE115" s="45" t="s">
        <v>1302</v>
      </c>
      <c r="AF115" s="45"/>
      <c r="AG115" s="128"/>
      <c r="AH115" s="129"/>
    </row>
    <row r="116" spans="1:34" s="44" customFormat="1" x14ac:dyDescent="0.2">
      <c r="A116" s="44" t="s">
        <v>2</v>
      </c>
      <c r="B116" s="45" t="s">
        <v>971</v>
      </c>
      <c r="C116" s="45" t="s">
        <v>1249</v>
      </c>
      <c r="D116" s="47" t="s">
        <v>503</v>
      </c>
      <c r="E116" s="44" t="s">
        <v>1286</v>
      </c>
      <c r="F116" s="44" t="s">
        <v>334</v>
      </c>
      <c r="G116" s="44" t="s">
        <v>335</v>
      </c>
      <c r="H116" s="44">
        <v>80026</v>
      </c>
      <c r="K116" s="44" t="s">
        <v>353</v>
      </c>
      <c r="L116" s="67" t="s">
        <v>1022</v>
      </c>
      <c r="M116" s="44" t="s">
        <v>359</v>
      </c>
      <c r="O116" s="46" t="s">
        <v>380</v>
      </c>
      <c r="P116" s="44" t="s">
        <v>379</v>
      </c>
      <c r="R116" s="45"/>
      <c r="S116" s="45"/>
      <c r="T116" s="45" t="s">
        <v>1207</v>
      </c>
      <c r="U116" s="45" t="s">
        <v>1208</v>
      </c>
      <c r="V116" s="48">
        <v>43766</v>
      </c>
      <c r="W116" s="44" t="s">
        <v>345</v>
      </c>
      <c r="X116" s="44" t="s">
        <v>351</v>
      </c>
      <c r="Y116" s="44">
        <v>135</v>
      </c>
      <c r="AB116" s="44" t="s">
        <v>340</v>
      </c>
      <c r="AC116" s="45" t="s">
        <v>0</v>
      </c>
      <c r="AD116" s="45" t="s">
        <v>1</v>
      </c>
      <c r="AE116" s="45" t="s">
        <v>1302</v>
      </c>
      <c r="AF116" s="45"/>
      <c r="AG116" s="128"/>
      <c r="AH116" s="129"/>
    </row>
    <row r="117" spans="1:34" s="44" customFormat="1" x14ac:dyDescent="0.2">
      <c r="A117" s="44" t="s">
        <v>2</v>
      </c>
      <c r="B117" s="45" t="s">
        <v>971</v>
      </c>
      <c r="C117" s="45" t="s">
        <v>1249</v>
      </c>
      <c r="D117" s="47" t="s">
        <v>948</v>
      </c>
      <c r="E117" s="44" t="s">
        <v>949</v>
      </c>
      <c r="F117" s="44" t="s">
        <v>950</v>
      </c>
      <c r="G117" s="44" t="s">
        <v>335</v>
      </c>
      <c r="H117" s="44">
        <v>80501</v>
      </c>
      <c r="K117" s="44" t="s">
        <v>1156</v>
      </c>
      <c r="L117" s="67" t="s">
        <v>1023</v>
      </c>
      <c r="M117" s="44" t="s">
        <v>951</v>
      </c>
      <c r="O117" s="44" t="s">
        <v>1420</v>
      </c>
      <c r="P117" s="44" t="s">
        <v>1421</v>
      </c>
      <c r="R117" s="45"/>
      <c r="S117" s="45"/>
      <c r="T117" s="45" t="s">
        <v>1207</v>
      </c>
      <c r="U117" s="45" t="s">
        <v>1208</v>
      </c>
      <c r="V117" s="48">
        <v>44431</v>
      </c>
      <c r="W117" s="44" t="s">
        <v>952</v>
      </c>
      <c r="X117" s="44" t="s">
        <v>953</v>
      </c>
      <c r="Y117" s="44">
        <v>81</v>
      </c>
      <c r="AB117" s="44" t="s">
        <v>340</v>
      </c>
      <c r="AC117" s="45" t="s">
        <v>0</v>
      </c>
      <c r="AD117" s="45" t="s">
        <v>6</v>
      </c>
      <c r="AE117" s="45" t="s">
        <v>1302</v>
      </c>
      <c r="AF117" s="45"/>
      <c r="AG117" s="128"/>
      <c r="AH117" s="129"/>
    </row>
    <row r="118" spans="1:34" s="44" customFormat="1" x14ac:dyDescent="0.2">
      <c r="A118" s="44" t="s">
        <v>2</v>
      </c>
      <c r="B118" s="45" t="s">
        <v>971</v>
      </c>
      <c r="C118" s="45" t="s">
        <v>1249</v>
      </c>
      <c r="D118" s="47" t="s">
        <v>172</v>
      </c>
      <c r="E118" s="44" t="s">
        <v>1165</v>
      </c>
      <c r="F118" s="44" t="s">
        <v>331</v>
      </c>
      <c r="G118" s="44" t="s">
        <v>335</v>
      </c>
      <c r="H118" s="44">
        <v>80620</v>
      </c>
      <c r="I118" s="44" t="s">
        <v>1571</v>
      </c>
      <c r="J118" s="107" t="s">
        <v>1483</v>
      </c>
      <c r="K118" s="44" t="s">
        <v>1285</v>
      </c>
      <c r="L118" s="67" t="s">
        <v>1024</v>
      </c>
      <c r="M118" s="44" t="s">
        <v>360</v>
      </c>
      <c r="O118" s="44" t="s">
        <v>1201</v>
      </c>
      <c r="P118" s="44" t="s">
        <v>1419</v>
      </c>
      <c r="R118" s="45"/>
      <c r="S118" s="45"/>
      <c r="T118" s="45" t="s">
        <v>1207</v>
      </c>
      <c r="U118" s="45" t="s">
        <v>1208</v>
      </c>
      <c r="V118" s="48">
        <v>44063</v>
      </c>
      <c r="W118" s="44" t="s">
        <v>346</v>
      </c>
      <c r="X118" s="44" t="s">
        <v>352</v>
      </c>
      <c r="Y118" s="44">
        <v>119</v>
      </c>
      <c r="AB118" s="44" t="s">
        <v>338</v>
      </c>
      <c r="AC118" s="45" t="s">
        <v>0</v>
      </c>
      <c r="AD118" s="45" t="s">
        <v>6</v>
      </c>
      <c r="AE118" s="45" t="s">
        <v>1302</v>
      </c>
      <c r="AF118" s="45"/>
      <c r="AG118" s="128"/>
      <c r="AH118" s="129"/>
    </row>
    <row r="119" spans="1:34" s="44" customFormat="1" x14ac:dyDescent="0.2">
      <c r="A119" s="44" t="s">
        <v>2</v>
      </c>
      <c r="B119" s="45" t="s">
        <v>971</v>
      </c>
      <c r="C119" s="45" t="s">
        <v>1249</v>
      </c>
      <c r="D119" s="47" t="s">
        <v>173</v>
      </c>
      <c r="E119" s="44" t="s">
        <v>364</v>
      </c>
      <c r="F119" s="44" t="s">
        <v>366</v>
      </c>
      <c r="G119" s="44" t="s">
        <v>367</v>
      </c>
      <c r="H119" s="44">
        <v>83714</v>
      </c>
      <c r="J119" s="107" t="s">
        <v>1471</v>
      </c>
      <c r="K119" s="44" t="s">
        <v>382</v>
      </c>
      <c r="L119" s="67" t="s">
        <v>1025</v>
      </c>
      <c r="M119" s="44" t="s">
        <v>361</v>
      </c>
      <c r="O119" s="46" t="s">
        <v>1553</v>
      </c>
      <c r="P119" s="46"/>
      <c r="Q119" s="67" t="s">
        <v>1349</v>
      </c>
      <c r="R119" s="45"/>
      <c r="S119" s="45"/>
      <c r="T119" s="45" t="s">
        <v>1209</v>
      </c>
      <c r="U119" s="45" t="s">
        <v>1210</v>
      </c>
      <c r="V119" s="48">
        <v>43006</v>
      </c>
      <c r="W119" s="44" t="s">
        <v>372</v>
      </c>
      <c r="X119" s="44" t="s">
        <v>374</v>
      </c>
      <c r="Y119" s="44">
        <v>102</v>
      </c>
      <c r="AB119" s="44" t="s">
        <v>369</v>
      </c>
      <c r="AC119" s="45" t="s">
        <v>0</v>
      </c>
      <c r="AD119" s="45" t="s">
        <v>6</v>
      </c>
      <c r="AE119" s="45" t="s">
        <v>1301</v>
      </c>
      <c r="AF119" s="45"/>
      <c r="AG119" s="128"/>
      <c r="AH119" s="129"/>
    </row>
    <row r="120" spans="1:34" s="44" customFormat="1" x14ac:dyDescent="0.2">
      <c r="A120" s="44" t="s">
        <v>2</v>
      </c>
      <c r="B120" s="45" t="s">
        <v>971</v>
      </c>
      <c r="C120" s="45" t="s">
        <v>1249</v>
      </c>
      <c r="D120" s="47" t="s">
        <v>504</v>
      </c>
      <c r="E120" s="44" t="s">
        <v>365</v>
      </c>
      <c r="F120" s="44" t="s">
        <v>366</v>
      </c>
      <c r="G120" s="44" t="s">
        <v>367</v>
      </c>
      <c r="H120" s="44">
        <v>83704</v>
      </c>
      <c r="I120" s="44" t="s">
        <v>1452</v>
      </c>
      <c r="J120" s="107" t="s">
        <v>1472</v>
      </c>
      <c r="K120" s="44" t="s">
        <v>382</v>
      </c>
      <c r="L120" s="67" t="s">
        <v>1026</v>
      </c>
      <c r="M120" s="44" t="s">
        <v>362</v>
      </c>
      <c r="O120" s="46" t="s">
        <v>1553</v>
      </c>
      <c r="P120" s="46"/>
      <c r="Q120" s="67" t="s">
        <v>1349</v>
      </c>
      <c r="R120" s="45"/>
      <c r="S120" s="45"/>
      <c r="T120" s="45" t="s">
        <v>1209</v>
      </c>
      <c r="U120" s="45" t="s">
        <v>1210</v>
      </c>
      <c r="V120" s="48">
        <v>43006</v>
      </c>
      <c r="W120" s="44" t="s">
        <v>372</v>
      </c>
      <c r="X120" s="44" t="s">
        <v>374</v>
      </c>
      <c r="Y120" s="44">
        <v>65</v>
      </c>
      <c r="AB120" s="44" t="s">
        <v>369</v>
      </c>
      <c r="AC120" s="45" t="s">
        <v>0</v>
      </c>
      <c r="AD120" s="45" t="s">
        <v>6</v>
      </c>
      <c r="AE120" s="45" t="s">
        <v>1301</v>
      </c>
      <c r="AF120" s="45"/>
      <c r="AG120" s="128"/>
      <c r="AH120" s="129"/>
    </row>
    <row r="121" spans="1:34" s="44" customFormat="1" x14ac:dyDescent="0.2">
      <c r="A121" s="44" t="s">
        <v>2</v>
      </c>
      <c r="B121" s="45" t="s">
        <v>971</v>
      </c>
      <c r="C121" s="45" t="s">
        <v>1249</v>
      </c>
      <c r="D121" s="47" t="s">
        <v>174</v>
      </c>
      <c r="E121" s="44" t="s">
        <v>885</v>
      </c>
      <c r="F121" s="44" t="s">
        <v>366</v>
      </c>
      <c r="G121" s="44" t="s">
        <v>367</v>
      </c>
      <c r="H121" s="44">
        <v>83713</v>
      </c>
      <c r="K121" s="44" t="s">
        <v>1119</v>
      </c>
      <c r="L121" s="67" t="s">
        <v>1027</v>
      </c>
      <c r="M121" s="44" t="s">
        <v>363</v>
      </c>
      <c r="N121" s="44" t="s">
        <v>371</v>
      </c>
      <c r="O121" s="46" t="s">
        <v>1504</v>
      </c>
      <c r="P121" s="46" t="s">
        <v>381</v>
      </c>
      <c r="R121" s="45"/>
      <c r="S121" s="45"/>
      <c r="T121" s="45" t="s">
        <v>1209</v>
      </c>
      <c r="U121" s="45" t="s">
        <v>1210</v>
      </c>
      <c r="V121" s="48">
        <v>38617</v>
      </c>
      <c r="W121" s="44" t="s">
        <v>373</v>
      </c>
      <c r="X121" s="44" t="s">
        <v>375</v>
      </c>
      <c r="Y121" s="44">
        <v>294</v>
      </c>
      <c r="AB121" s="44" t="s">
        <v>369</v>
      </c>
      <c r="AC121" s="45" t="s">
        <v>0</v>
      </c>
      <c r="AD121" s="45" t="s">
        <v>1</v>
      </c>
      <c r="AE121" s="45" t="s">
        <v>1301</v>
      </c>
      <c r="AF121" s="45"/>
      <c r="AG121" s="128"/>
      <c r="AH121" s="129"/>
    </row>
    <row r="122" spans="1:34" s="44" customFormat="1" x14ac:dyDescent="0.2">
      <c r="A122" s="44" t="s">
        <v>2</v>
      </c>
      <c r="B122" s="45" t="s">
        <v>971</v>
      </c>
      <c r="C122" s="45" t="s">
        <v>1239</v>
      </c>
      <c r="D122" s="44" t="s">
        <v>159</v>
      </c>
      <c r="E122" s="44" t="s">
        <v>879</v>
      </c>
      <c r="F122" s="44" t="s">
        <v>454</v>
      </c>
      <c r="G122" s="44" t="s">
        <v>455</v>
      </c>
      <c r="H122" s="44">
        <v>97478</v>
      </c>
      <c r="K122" s="44" t="s">
        <v>1233</v>
      </c>
      <c r="L122" s="67" t="s">
        <v>1106</v>
      </c>
      <c r="M122" s="44" t="s">
        <v>456</v>
      </c>
      <c r="N122" s="44" t="s">
        <v>457</v>
      </c>
      <c r="O122" s="44" t="s">
        <v>1129</v>
      </c>
      <c r="Q122" s="70" t="s">
        <v>1499</v>
      </c>
      <c r="R122" s="45"/>
      <c r="S122" s="45"/>
      <c r="T122" s="45" t="s">
        <v>1205</v>
      </c>
      <c r="U122" s="45" t="s">
        <v>1206</v>
      </c>
      <c r="V122" s="48">
        <v>38320</v>
      </c>
      <c r="W122" s="44" t="s">
        <v>459</v>
      </c>
      <c r="X122" s="44" t="s">
        <v>460</v>
      </c>
      <c r="Y122" s="44">
        <v>122</v>
      </c>
      <c r="Z122" s="44" t="s">
        <v>903</v>
      </c>
      <c r="AA122" s="44">
        <v>24</v>
      </c>
      <c r="AB122" s="44" t="s">
        <v>458</v>
      </c>
      <c r="AC122" s="45" t="s">
        <v>0</v>
      </c>
      <c r="AD122" s="45" t="s">
        <v>6</v>
      </c>
      <c r="AE122" s="45" t="s">
        <v>1301</v>
      </c>
      <c r="AF122" s="45"/>
      <c r="AG122" s="128"/>
      <c r="AH122" s="129"/>
    </row>
    <row r="123" spans="1:34" s="44" customFormat="1" x14ac:dyDescent="0.2">
      <c r="A123" s="44" t="s">
        <v>2</v>
      </c>
      <c r="B123" s="45" t="s">
        <v>971</v>
      </c>
      <c r="C123" s="45" t="s">
        <v>1239</v>
      </c>
      <c r="D123" s="44" t="s">
        <v>160</v>
      </c>
      <c r="E123" s="44" t="s">
        <v>1576</v>
      </c>
      <c r="F123" s="44" t="s">
        <v>461</v>
      </c>
      <c r="G123" s="44" t="s">
        <v>455</v>
      </c>
      <c r="H123" s="44">
        <v>97402</v>
      </c>
      <c r="K123" s="44" t="s">
        <v>593</v>
      </c>
      <c r="L123" s="67" t="s">
        <v>1107</v>
      </c>
      <c r="M123" s="44" t="s">
        <v>462</v>
      </c>
      <c r="N123" s="44" t="s">
        <v>463</v>
      </c>
      <c r="O123" s="44" t="s">
        <v>1514</v>
      </c>
      <c r="R123" s="45"/>
      <c r="S123" s="45"/>
      <c r="T123" s="45" t="s">
        <v>1205</v>
      </c>
      <c r="U123" s="45" t="s">
        <v>1206</v>
      </c>
      <c r="V123" s="48">
        <v>38554</v>
      </c>
      <c r="W123" s="44" t="s">
        <v>464</v>
      </c>
      <c r="X123" s="44" t="s">
        <v>465</v>
      </c>
      <c r="Y123" s="44">
        <v>159</v>
      </c>
      <c r="AA123" s="68"/>
      <c r="AB123" s="44" t="s">
        <v>458</v>
      </c>
      <c r="AC123" s="45" t="s">
        <v>0</v>
      </c>
      <c r="AD123" s="45" t="s">
        <v>1</v>
      </c>
      <c r="AE123" s="45" t="s">
        <v>1301</v>
      </c>
      <c r="AF123" s="45"/>
      <c r="AG123" s="128"/>
      <c r="AH123" s="129"/>
    </row>
    <row r="124" spans="1:34" s="44" customFormat="1" x14ac:dyDescent="0.2">
      <c r="A124" s="44" t="s">
        <v>2</v>
      </c>
      <c r="B124" s="45" t="s">
        <v>971</v>
      </c>
      <c r="C124" s="45" t="s">
        <v>1239</v>
      </c>
      <c r="D124" s="44" t="s">
        <v>161</v>
      </c>
      <c r="E124" s="44" t="s">
        <v>466</v>
      </c>
      <c r="F124" s="44" t="s">
        <v>467</v>
      </c>
      <c r="G124" s="44" t="s">
        <v>455</v>
      </c>
      <c r="H124" s="44">
        <v>97322</v>
      </c>
      <c r="K124" s="44" t="s">
        <v>1508</v>
      </c>
      <c r="L124" s="67" t="s">
        <v>1087</v>
      </c>
      <c r="M124" s="44" t="s">
        <v>468</v>
      </c>
      <c r="N124" s="44" t="s">
        <v>469</v>
      </c>
      <c r="O124" s="41" t="s">
        <v>1333</v>
      </c>
      <c r="Q124" s="70" t="s">
        <v>1503</v>
      </c>
      <c r="R124" s="45"/>
      <c r="S124" s="45"/>
      <c r="T124" s="45" t="s">
        <v>1205</v>
      </c>
      <c r="U124" s="45" t="s">
        <v>1206</v>
      </c>
      <c r="V124" s="48">
        <v>41527</v>
      </c>
      <c r="W124" s="44" t="s">
        <v>471</v>
      </c>
      <c r="X124" s="44" t="s">
        <v>1244</v>
      </c>
      <c r="Y124" s="44">
        <v>268</v>
      </c>
      <c r="AA124" s="68"/>
      <c r="AB124" s="44" t="s">
        <v>470</v>
      </c>
      <c r="AC124" s="45" t="s">
        <v>0</v>
      </c>
      <c r="AD124" s="45" t="s">
        <v>1</v>
      </c>
      <c r="AE124" s="45" t="s">
        <v>1301</v>
      </c>
      <c r="AF124" s="45"/>
      <c r="AG124" s="128"/>
      <c r="AH124" s="129"/>
    </row>
    <row r="125" spans="1:34" s="44" customFormat="1" x14ac:dyDescent="0.2">
      <c r="A125" s="44" t="s">
        <v>2</v>
      </c>
      <c r="B125" s="45" t="s">
        <v>971</v>
      </c>
      <c r="C125" s="45" t="s">
        <v>1239</v>
      </c>
      <c r="D125" s="44" t="s">
        <v>163</v>
      </c>
      <c r="E125" s="44" t="s">
        <v>475</v>
      </c>
      <c r="F125" s="44" t="s">
        <v>454</v>
      </c>
      <c r="G125" s="44" t="s">
        <v>455</v>
      </c>
      <c r="H125" s="44">
        <v>97478</v>
      </c>
      <c r="K125" s="44" t="s">
        <v>1658</v>
      </c>
      <c r="L125" s="67" t="s">
        <v>1109</v>
      </c>
      <c r="M125" s="44" t="s">
        <v>476</v>
      </c>
      <c r="N125" s="44" t="s">
        <v>477</v>
      </c>
      <c r="O125" s="102"/>
      <c r="P125" s="102"/>
      <c r="Q125" s="102"/>
      <c r="R125" s="45"/>
      <c r="S125" s="45"/>
      <c r="T125" s="45" t="s">
        <v>1205</v>
      </c>
      <c r="U125" s="45" t="s">
        <v>1206</v>
      </c>
      <c r="V125" s="48">
        <v>41963</v>
      </c>
      <c r="W125" s="44" t="s">
        <v>478</v>
      </c>
      <c r="X125" s="44" t="s">
        <v>479</v>
      </c>
      <c r="Y125" s="44">
        <v>117</v>
      </c>
      <c r="AA125" s="68"/>
      <c r="AB125" s="44" t="s">
        <v>458</v>
      </c>
      <c r="AC125" s="45" t="s">
        <v>0</v>
      </c>
      <c r="AD125" s="45" t="s">
        <v>6</v>
      </c>
      <c r="AE125" s="45" t="s">
        <v>1301</v>
      </c>
      <c r="AF125" s="45"/>
      <c r="AG125" s="128"/>
      <c r="AH125" s="129"/>
    </row>
    <row r="126" spans="1:34" s="44" customFormat="1" x14ac:dyDescent="0.2">
      <c r="A126" s="44" t="s">
        <v>2</v>
      </c>
      <c r="B126" s="45" t="s">
        <v>971</v>
      </c>
      <c r="C126" s="45" t="s">
        <v>1239</v>
      </c>
      <c r="D126" s="44" t="s">
        <v>162</v>
      </c>
      <c r="E126" s="44" t="s">
        <v>472</v>
      </c>
      <c r="F126" s="44" t="s">
        <v>454</v>
      </c>
      <c r="G126" s="44" t="s">
        <v>455</v>
      </c>
      <c r="H126" s="44">
        <v>97478</v>
      </c>
      <c r="I126" s="44" t="s">
        <v>1459</v>
      </c>
      <c r="J126" s="107" t="s">
        <v>1475</v>
      </c>
      <c r="K126" s="44" t="s">
        <v>1288</v>
      </c>
      <c r="L126" s="67" t="s">
        <v>1110</v>
      </c>
      <c r="M126" s="44" t="s">
        <v>473</v>
      </c>
      <c r="N126" s="44" t="s">
        <v>474</v>
      </c>
      <c r="O126" s="44" t="s">
        <v>1240</v>
      </c>
      <c r="R126" s="45"/>
      <c r="S126" s="45"/>
      <c r="T126" s="45" t="s">
        <v>1205</v>
      </c>
      <c r="U126" s="45" t="s">
        <v>1206</v>
      </c>
      <c r="V126" s="48">
        <v>43336</v>
      </c>
      <c r="W126" s="44" t="s">
        <v>1174</v>
      </c>
      <c r="X126" s="44" t="s">
        <v>1185</v>
      </c>
      <c r="Y126" s="44">
        <v>113</v>
      </c>
      <c r="AA126" s="68"/>
      <c r="AB126" s="44" t="s">
        <v>458</v>
      </c>
      <c r="AC126" s="45" t="s">
        <v>0</v>
      </c>
      <c r="AD126" s="45" t="s">
        <v>1</v>
      </c>
      <c r="AE126" s="45" t="s">
        <v>1301</v>
      </c>
      <c r="AF126" s="45"/>
      <c r="AG126" s="128"/>
      <c r="AH126" s="129"/>
    </row>
    <row r="127" spans="1:34" s="44" customFormat="1" x14ac:dyDescent="0.2">
      <c r="A127" s="44" t="s">
        <v>2</v>
      </c>
      <c r="B127" s="45" t="s">
        <v>971</v>
      </c>
      <c r="C127" s="45" t="s">
        <v>1239</v>
      </c>
      <c r="D127" s="47" t="s">
        <v>207</v>
      </c>
      <c r="E127" s="44" t="s">
        <v>587</v>
      </c>
      <c r="F127" s="44" t="s">
        <v>588</v>
      </c>
      <c r="G127" s="44" t="s">
        <v>455</v>
      </c>
      <c r="H127" s="44">
        <v>97325</v>
      </c>
      <c r="J127" s="107" t="s">
        <v>1565</v>
      </c>
      <c r="K127" s="44" t="s">
        <v>1231</v>
      </c>
      <c r="L127" s="67" t="s">
        <v>1101</v>
      </c>
      <c r="M127" s="44" t="s">
        <v>589</v>
      </c>
      <c r="N127" s="44" t="s">
        <v>590</v>
      </c>
      <c r="O127" s="44" t="s">
        <v>1167</v>
      </c>
      <c r="R127" s="45"/>
      <c r="S127" s="45"/>
      <c r="T127" s="45" t="s">
        <v>1205</v>
      </c>
      <c r="U127" s="45" t="s">
        <v>1206</v>
      </c>
      <c r="V127" s="48">
        <v>38456</v>
      </c>
      <c r="W127" s="44" t="s">
        <v>591</v>
      </c>
      <c r="X127" s="44" t="s">
        <v>1184</v>
      </c>
      <c r="Y127" s="44">
        <v>110</v>
      </c>
      <c r="AB127" s="44" t="s">
        <v>516</v>
      </c>
      <c r="AC127" s="45" t="s">
        <v>0</v>
      </c>
      <c r="AD127" s="45" t="s">
        <v>1</v>
      </c>
      <c r="AE127" s="45" t="s">
        <v>1301</v>
      </c>
      <c r="AF127" s="45"/>
      <c r="AG127" s="128"/>
      <c r="AH127" s="128"/>
    </row>
    <row r="128" spans="1:34" s="44" customFormat="1" x14ac:dyDescent="0.2">
      <c r="A128" s="44" t="s">
        <v>2</v>
      </c>
      <c r="B128" s="45" t="s">
        <v>971</v>
      </c>
      <c r="C128" s="45" t="s">
        <v>1239</v>
      </c>
      <c r="D128" s="47" t="s">
        <v>208</v>
      </c>
      <c r="E128" s="44" t="s">
        <v>1534</v>
      </c>
      <c r="F128" s="44" t="s">
        <v>592</v>
      </c>
      <c r="G128" s="44" t="s">
        <v>455</v>
      </c>
      <c r="H128" s="44">
        <v>97361</v>
      </c>
      <c r="K128" s="44" t="s">
        <v>1652</v>
      </c>
      <c r="L128" s="67" t="s">
        <v>1102</v>
      </c>
      <c r="M128" s="44" t="s">
        <v>594</v>
      </c>
      <c r="N128" s="44" t="s">
        <v>595</v>
      </c>
      <c r="O128" s="44" t="s">
        <v>1157</v>
      </c>
      <c r="R128" s="45"/>
      <c r="S128" s="45"/>
      <c r="T128" s="45" t="s">
        <v>1205</v>
      </c>
      <c r="U128" s="45" t="s">
        <v>1206</v>
      </c>
      <c r="V128" s="48">
        <v>39374</v>
      </c>
      <c r="W128" s="44" t="s">
        <v>597</v>
      </c>
      <c r="X128" s="44" t="s">
        <v>598</v>
      </c>
      <c r="Y128" s="44">
        <v>151</v>
      </c>
      <c r="AB128" s="44" t="s">
        <v>596</v>
      </c>
      <c r="AC128" s="45" t="s">
        <v>0</v>
      </c>
      <c r="AD128" s="45" t="s">
        <v>1</v>
      </c>
      <c r="AE128" s="45" t="s">
        <v>1301</v>
      </c>
      <c r="AF128" s="45"/>
      <c r="AG128" s="128"/>
      <c r="AH128" s="128"/>
    </row>
    <row r="129" spans="1:34" s="45" customFormat="1" x14ac:dyDescent="0.2">
      <c r="A129" s="44" t="s">
        <v>2</v>
      </c>
      <c r="B129" s="45" t="s">
        <v>971</v>
      </c>
      <c r="C129" s="45" t="s">
        <v>1239</v>
      </c>
      <c r="D129" s="44" t="s">
        <v>164</v>
      </c>
      <c r="E129" s="44" t="s">
        <v>480</v>
      </c>
      <c r="F129" s="44" t="s">
        <v>454</v>
      </c>
      <c r="G129" s="44" t="s">
        <v>455</v>
      </c>
      <c r="H129" s="44">
        <v>97477</v>
      </c>
      <c r="I129" s="44"/>
      <c r="J129" s="44"/>
      <c r="K129" s="44" t="s">
        <v>481</v>
      </c>
      <c r="L129" s="67" t="s">
        <v>1111</v>
      </c>
      <c r="M129" s="44" t="s">
        <v>482</v>
      </c>
      <c r="N129" s="44" t="s">
        <v>483</v>
      </c>
      <c r="O129" s="44" t="s">
        <v>1252</v>
      </c>
      <c r="P129" s="44"/>
      <c r="Q129" s="44"/>
      <c r="T129" s="45" t="s">
        <v>1205</v>
      </c>
      <c r="U129" s="45" t="s">
        <v>1206</v>
      </c>
      <c r="V129" s="48">
        <v>42961</v>
      </c>
      <c r="W129" s="44" t="s">
        <v>484</v>
      </c>
      <c r="X129" s="44" t="s">
        <v>485</v>
      </c>
      <c r="Y129" s="44">
        <v>146</v>
      </c>
      <c r="Z129" s="44"/>
      <c r="AA129" s="68"/>
      <c r="AB129" s="44" t="s">
        <v>458</v>
      </c>
      <c r="AC129" s="45" t="s">
        <v>0</v>
      </c>
      <c r="AD129" s="45" t="s">
        <v>6</v>
      </c>
      <c r="AE129" s="45" t="s">
        <v>1301</v>
      </c>
      <c r="AG129" s="128"/>
      <c r="AH129" s="129"/>
    </row>
    <row r="130" spans="1:34" s="44" customFormat="1" x14ac:dyDescent="0.2">
      <c r="A130" s="44" t="s">
        <v>2</v>
      </c>
      <c r="B130" s="45" t="s">
        <v>971</v>
      </c>
      <c r="C130" s="45" t="s">
        <v>1239</v>
      </c>
      <c r="D130" s="44" t="s">
        <v>166</v>
      </c>
      <c r="E130" s="44" t="s">
        <v>1535</v>
      </c>
      <c r="F130" s="44" t="s">
        <v>454</v>
      </c>
      <c r="G130" s="44" t="s">
        <v>455</v>
      </c>
      <c r="H130" s="44">
        <v>97478</v>
      </c>
      <c r="J130" s="107" t="s">
        <v>1473</v>
      </c>
      <c r="K130" s="44" t="s">
        <v>1288</v>
      </c>
      <c r="L130" s="67" t="s">
        <v>1110</v>
      </c>
      <c r="M130" s="44" t="s">
        <v>473</v>
      </c>
      <c r="N130" s="44" t="s">
        <v>474</v>
      </c>
      <c r="O130" s="44" t="s">
        <v>1240</v>
      </c>
      <c r="R130" s="45"/>
      <c r="S130" s="45"/>
      <c r="T130" s="45" t="s">
        <v>1205</v>
      </c>
      <c r="U130" s="45" t="s">
        <v>1206</v>
      </c>
      <c r="V130" s="48">
        <v>43371</v>
      </c>
      <c r="W130" s="44" t="s">
        <v>1174</v>
      </c>
      <c r="X130" s="44" t="s">
        <v>1185</v>
      </c>
      <c r="Y130" s="44">
        <v>137</v>
      </c>
      <c r="AA130" s="68"/>
      <c r="AB130" s="44" t="s">
        <v>458</v>
      </c>
      <c r="AC130" s="45" t="s">
        <v>0</v>
      </c>
      <c r="AD130" s="45" t="s">
        <v>6</v>
      </c>
      <c r="AE130" s="45" t="s">
        <v>1301</v>
      </c>
      <c r="AF130" s="45"/>
      <c r="AG130" s="128"/>
      <c r="AH130" s="129"/>
    </row>
    <row r="131" spans="1:34" s="44" customFormat="1" x14ac:dyDescent="0.2">
      <c r="A131" s="44" t="s">
        <v>2</v>
      </c>
      <c r="B131" s="45" t="s">
        <v>971</v>
      </c>
      <c r="C131" s="45" t="s">
        <v>1239</v>
      </c>
      <c r="D131" s="44" t="s">
        <v>1255</v>
      </c>
      <c r="E131" s="44" t="s">
        <v>1256</v>
      </c>
      <c r="F131" s="44" t="s">
        <v>513</v>
      </c>
      <c r="G131" s="44" t="s">
        <v>455</v>
      </c>
      <c r="H131" s="44">
        <v>97302</v>
      </c>
      <c r="K131" s="44" t="s">
        <v>1257</v>
      </c>
      <c r="L131" s="67" t="s">
        <v>1346</v>
      </c>
      <c r="M131" s="44" t="s">
        <v>1258</v>
      </c>
      <c r="O131" s="41" t="s">
        <v>1306</v>
      </c>
      <c r="Q131" s="73"/>
      <c r="R131" s="45"/>
      <c r="S131" s="45"/>
      <c r="T131" s="45" t="s">
        <v>1205</v>
      </c>
      <c r="U131" s="45" t="s">
        <v>1206</v>
      </c>
      <c r="V131" s="48">
        <v>45490</v>
      </c>
      <c r="W131" s="44" t="s">
        <v>1259</v>
      </c>
      <c r="X131" s="44" t="s">
        <v>1260</v>
      </c>
      <c r="Y131" s="44">
        <v>136</v>
      </c>
      <c r="AB131" s="44" t="s">
        <v>516</v>
      </c>
      <c r="AC131" s="45" t="s">
        <v>0</v>
      </c>
      <c r="AD131" s="45" t="s">
        <v>6</v>
      </c>
      <c r="AE131" s="45" t="s">
        <v>1301</v>
      </c>
      <c r="AF131" s="45"/>
      <c r="AG131" s="128"/>
      <c r="AH131" s="129"/>
    </row>
    <row r="132" spans="1:34" s="44" customFormat="1" x14ac:dyDescent="0.2">
      <c r="A132" s="44" t="s">
        <v>2</v>
      </c>
      <c r="B132" s="45" t="s">
        <v>971</v>
      </c>
      <c r="C132" s="45" t="s">
        <v>1239</v>
      </c>
      <c r="D132" s="72" t="s">
        <v>1289</v>
      </c>
      <c r="E132" s="44" t="s">
        <v>611</v>
      </c>
      <c r="F132" s="44" t="s">
        <v>588</v>
      </c>
      <c r="G132" s="44" t="s">
        <v>455</v>
      </c>
      <c r="H132" s="44">
        <v>97325</v>
      </c>
      <c r="J132" s="107" t="s">
        <v>1566</v>
      </c>
      <c r="K132" s="44" t="s">
        <v>1231</v>
      </c>
      <c r="L132" s="67" t="s">
        <v>1104</v>
      </c>
      <c r="M132" s="44" t="s">
        <v>612</v>
      </c>
      <c r="N132" s="44" t="s">
        <v>613</v>
      </c>
      <c r="O132" s="44" t="s">
        <v>883</v>
      </c>
      <c r="Q132" s="101"/>
      <c r="R132" s="45"/>
      <c r="S132" s="45"/>
      <c r="T132" s="45" t="s">
        <v>1205</v>
      </c>
      <c r="U132" s="45" t="s">
        <v>1206</v>
      </c>
      <c r="V132" s="48">
        <v>37635</v>
      </c>
      <c r="W132" s="44" t="s">
        <v>614</v>
      </c>
      <c r="X132" s="44" t="s">
        <v>615</v>
      </c>
      <c r="Y132" s="44">
        <v>113</v>
      </c>
      <c r="AB132" s="44" t="s">
        <v>516</v>
      </c>
      <c r="AC132" s="45" t="s">
        <v>0</v>
      </c>
      <c r="AD132" s="45" t="s">
        <v>1</v>
      </c>
      <c r="AE132" s="45" t="s">
        <v>1301</v>
      </c>
      <c r="AF132" s="45"/>
      <c r="AG132" s="128"/>
      <c r="AH132" s="128"/>
    </row>
    <row r="133" spans="1:34" s="44" customFormat="1" x14ac:dyDescent="0.2">
      <c r="A133" s="44" t="s">
        <v>2</v>
      </c>
      <c r="B133" s="45" t="s">
        <v>971</v>
      </c>
      <c r="C133" s="45" t="s">
        <v>1722</v>
      </c>
      <c r="D133" s="44" t="s">
        <v>1626</v>
      </c>
      <c r="E133" s="44" t="s">
        <v>934</v>
      </c>
      <c r="F133" s="44" t="s">
        <v>720</v>
      </c>
      <c r="G133" s="44" t="s">
        <v>455</v>
      </c>
      <c r="H133" s="44">
        <v>97009</v>
      </c>
      <c r="K133" s="44" t="s">
        <v>1251</v>
      </c>
      <c r="L133" s="67" t="s">
        <v>991</v>
      </c>
      <c r="M133" s="44" t="s">
        <v>721</v>
      </c>
      <c r="N133" s="44" t="s">
        <v>722</v>
      </c>
      <c r="O133" s="41" t="s">
        <v>1334</v>
      </c>
      <c r="P133" s="44" t="s">
        <v>935</v>
      </c>
      <c r="Q133" s="67" t="s">
        <v>1387</v>
      </c>
      <c r="R133" s="45"/>
      <c r="S133" s="45"/>
      <c r="T133" s="45" t="s">
        <v>1209</v>
      </c>
      <c r="U133" s="45" t="s">
        <v>1210</v>
      </c>
      <c r="V133" s="48">
        <v>39318</v>
      </c>
      <c r="W133" s="44" t="s">
        <v>723</v>
      </c>
      <c r="X133" s="44" t="s">
        <v>724</v>
      </c>
      <c r="Y133" s="44">
        <v>229</v>
      </c>
      <c r="Z133" s="44" t="s">
        <v>903</v>
      </c>
      <c r="AA133" s="44">
        <v>68</v>
      </c>
      <c r="AB133" s="44" t="s">
        <v>527</v>
      </c>
      <c r="AC133" s="45" t="s">
        <v>0</v>
      </c>
      <c r="AD133" s="45" t="s">
        <v>1</v>
      </c>
      <c r="AE133" s="45" t="s">
        <v>1301</v>
      </c>
      <c r="AF133" s="45"/>
      <c r="AG133" s="128"/>
      <c r="AH133" s="129"/>
    </row>
    <row r="134" spans="1:34" s="44" customFormat="1" x14ac:dyDescent="0.2">
      <c r="A134" s="44" t="s">
        <v>2</v>
      </c>
      <c r="B134" s="45" t="s">
        <v>971</v>
      </c>
      <c r="C134" s="45" t="s">
        <v>1722</v>
      </c>
      <c r="D134" s="47" t="s">
        <v>204</v>
      </c>
      <c r="E134" s="44" t="s">
        <v>568</v>
      </c>
      <c r="F134" s="44" t="s">
        <v>569</v>
      </c>
      <c r="G134" s="44" t="s">
        <v>455</v>
      </c>
      <c r="H134" s="44">
        <v>97267</v>
      </c>
      <c r="K134" s="44" t="s">
        <v>1161</v>
      </c>
      <c r="L134" s="67" t="s">
        <v>1098</v>
      </c>
      <c r="M134" s="44" t="s">
        <v>570</v>
      </c>
      <c r="N134" s="44" t="s">
        <v>571</v>
      </c>
      <c r="R134" s="45"/>
      <c r="S134" s="45"/>
      <c r="T134" s="45" t="s">
        <v>1209</v>
      </c>
      <c r="U134" s="45" t="s">
        <v>1210</v>
      </c>
      <c r="V134" s="48">
        <v>43951</v>
      </c>
      <c r="W134" s="44" t="s">
        <v>572</v>
      </c>
      <c r="X134" s="44" t="s">
        <v>573</v>
      </c>
      <c r="Y134" s="44">
        <v>85</v>
      </c>
      <c r="AB134" s="44" t="s">
        <v>527</v>
      </c>
      <c r="AC134" s="45" t="s">
        <v>0</v>
      </c>
      <c r="AD134" s="45" t="s">
        <v>6</v>
      </c>
      <c r="AE134" s="45" t="s">
        <v>1301</v>
      </c>
      <c r="AF134" s="45"/>
      <c r="AG134" s="128"/>
      <c r="AH134" s="128"/>
    </row>
    <row r="135" spans="1:34" s="44" customFormat="1" ht="28.5" x14ac:dyDescent="0.2">
      <c r="A135" s="108" t="s">
        <v>2</v>
      </c>
      <c r="B135" s="151" t="s">
        <v>971</v>
      </c>
      <c r="C135" s="45" t="s">
        <v>1722</v>
      </c>
      <c r="D135" s="152" t="s">
        <v>1718</v>
      </c>
      <c r="E135" s="152" t="s">
        <v>1725</v>
      </c>
      <c r="F135" s="108" t="s">
        <v>1717</v>
      </c>
      <c r="G135" s="108" t="s">
        <v>455</v>
      </c>
      <c r="H135" s="108">
        <v>97006</v>
      </c>
      <c r="I135" s="108" t="s">
        <v>1731</v>
      </c>
      <c r="J135" s="108"/>
      <c r="K135" s="108" t="s">
        <v>1732</v>
      </c>
      <c r="L135"/>
      <c r="M135" s="3" t="s">
        <v>1719</v>
      </c>
      <c r="N135" s="3"/>
      <c r="P135" s="3"/>
      <c r="Q135" s="3"/>
      <c r="R135" s="40"/>
      <c r="S135" s="40"/>
      <c r="T135" s="40"/>
      <c r="U135" s="40"/>
      <c r="V135" s="42"/>
      <c r="W135" s="3"/>
      <c r="X135" s="3"/>
      <c r="Y135" s="3">
        <v>76</v>
      </c>
      <c r="Z135" s="3"/>
      <c r="AA135" s="3"/>
      <c r="AB135" s="3" t="s">
        <v>863</v>
      </c>
      <c r="AC135" s="40" t="s">
        <v>0</v>
      </c>
      <c r="AD135" s="40" t="s">
        <v>6</v>
      </c>
      <c r="AE135" s="40"/>
      <c r="AF135" s="40"/>
      <c r="AG135" s="128"/>
      <c r="AH135" s="129"/>
    </row>
    <row r="136" spans="1:34" s="44" customFormat="1" x14ac:dyDescent="0.2">
      <c r="A136" s="44" t="s">
        <v>2</v>
      </c>
      <c r="B136" s="45" t="s">
        <v>971</v>
      </c>
      <c r="C136" s="45" t="s">
        <v>1723</v>
      </c>
      <c r="D136" s="44" t="s">
        <v>193</v>
      </c>
      <c r="E136" s="69" t="s">
        <v>1490</v>
      </c>
      <c r="F136" s="44" t="s">
        <v>524</v>
      </c>
      <c r="G136" s="44" t="s">
        <v>455</v>
      </c>
      <c r="H136" s="44">
        <v>97045</v>
      </c>
      <c r="K136" s="44" t="s">
        <v>1290</v>
      </c>
      <c r="L136" s="67" t="s">
        <v>1097</v>
      </c>
      <c r="M136" s="44" t="s">
        <v>525</v>
      </c>
      <c r="N136" s="44" t="s">
        <v>526</v>
      </c>
      <c r="O136" s="44" t="s">
        <v>1166</v>
      </c>
      <c r="Q136" s="70" t="s">
        <v>1501</v>
      </c>
      <c r="R136" s="45"/>
      <c r="S136" s="45"/>
      <c r="T136" s="45" t="s">
        <v>1209</v>
      </c>
      <c r="U136" s="45" t="s">
        <v>1210</v>
      </c>
      <c r="V136" s="48">
        <v>43536</v>
      </c>
      <c r="W136" s="44" t="s">
        <v>528</v>
      </c>
      <c r="X136" s="44" t="s">
        <v>529</v>
      </c>
      <c r="Y136" s="44">
        <v>206</v>
      </c>
      <c r="AB136" s="44" t="s">
        <v>527</v>
      </c>
      <c r="AC136" s="45" t="s">
        <v>0</v>
      </c>
      <c r="AD136" s="45" t="s">
        <v>1</v>
      </c>
      <c r="AE136" s="45" t="s">
        <v>1302</v>
      </c>
      <c r="AF136" s="45"/>
      <c r="AG136" s="128"/>
      <c r="AH136" s="129"/>
    </row>
    <row r="137" spans="1:34" s="44" customFormat="1" x14ac:dyDescent="0.2">
      <c r="A137" s="44" t="s">
        <v>2</v>
      </c>
      <c r="B137" s="45" t="s">
        <v>971</v>
      </c>
      <c r="C137" s="45" t="s">
        <v>1723</v>
      </c>
      <c r="D137" s="47" t="s">
        <v>205</v>
      </c>
      <c r="E137" s="44" t="s">
        <v>574</v>
      </c>
      <c r="F137" s="44" t="s">
        <v>575</v>
      </c>
      <c r="G137" s="44" t="s">
        <v>455</v>
      </c>
      <c r="H137" s="44">
        <v>97128</v>
      </c>
      <c r="K137" s="44" t="s">
        <v>576</v>
      </c>
      <c r="L137" s="67" t="s">
        <v>1099</v>
      </c>
      <c r="M137" s="44" t="s">
        <v>577</v>
      </c>
      <c r="O137" s="44" t="s">
        <v>1196</v>
      </c>
      <c r="R137" s="45"/>
      <c r="S137" s="45"/>
      <c r="T137" s="45" t="s">
        <v>1209</v>
      </c>
      <c r="U137" s="45" t="s">
        <v>1210</v>
      </c>
      <c r="V137" s="48">
        <v>43266</v>
      </c>
      <c r="W137" s="44" t="s">
        <v>579</v>
      </c>
      <c r="X137" s="44" t="s">
        <v>580</v>
      </c>
      <c r="Y137" s="44">
        <v>116</v>
      </c>
      <c r="AB137" s="44" t="s">
        <v>578</v>
      </c>
      <c r="AC137" s="45" t="s">
        <v>0</v>
      </c>
      <c r="AD137" s="45" t="s">
        <v>1</v>
      </c>
      <c r="AE137" s="45" t="s">
        <v>1301</v>
      </c>
      <c r="AF137" s="45"/>
      <c r="AG137" s="128"/>
      <c r="AH137" s="128"/>
    </row>
    <row r="138" spans="1:34" s="44" customFormat="1" x14ac:dyDescent="0.2">
      <c r="A138" s="44" t="s">
        <v>2</v>
      </c>
      <c r="B138" s="45" t="s">
        <v>971</v>
      </c>
      <c r="C138" s="45" t="s">
        <v>1723</v>
      </c>
      <c r="D138" s="47" t="s">
        <v>209</v>
      </c>
      <c r="E138" s="44" t="s">
        <v>599</v>
      </c>
      <c r="F138" s="44" t="s">
        <v>600</v>
      </c>
      <c r="G138" s="44" t="s">
        <v>455</v>
      </c>
      <c r="H138" s="44">
        <v>97756</v>
      </c>
      <c r="K138" s="44" t="s">
        <v>1575</v>
      </c>
      <c r="L138" s="67" t="s">
        <v>1079</v>
      </c>
      <c r="M138" s="44" t="s">
        <v>601</v>
      </c>
      <c r="N138" s="44" t="s">
        <v>602</v>
      </c>
      <c r="O138" s="41" t="s">
        <v>1437</v>
      </c>
      <c r="P138" s="44" t="s">
        <v>1160</v>
      </c>
      <c r="R138" s="45"/>
      <c r="S138" s="45"/>
      <c r="T138" s="45" t="s">
        <v>1209</v>
      </c>
      <c r="U138" s="45" t="s">
        <v>1210</v>
      </c>
      <c r="V138" s="48">
        <v>42916</v>
      </c>
      <c r="W138" s="44" t="s">
        <v>604</v>
      </c>
      <c r="X138" s="44" t="s">
        <v>605</v>
      </c>
      <c r="Y138" s="44">
        <v>86</v>
      </c>
      <c r="AB138" s="44" t="s">
        <v>603</v>
      </c>
      <c r="AC138" s="45" t="s">
        <v>0</v>
      </c>
      <c r="AD138" s="45" t="s">
        <v>1</v>
      </c>
      <c r="AE138" s="45" t="s">
        <v>1301</v>
      </c>
      <c r="AF138" s="45"/>
      <c r="AG138" s="128"/>
      <c r="AH138" s="128"/>
    </row>
    <row r="139" spans="1:34" s="44" customFormat="1" x14ac:dyDescent="0.2">
      <c r="A139" s="44" t="s">
        <v>2</v>
      </c>
      <c r="B139" s="45" t="s">
        <v>971</v>
      </c>
      <c r="C139" s="45" t="s">
        <v>1723</v>
      </c>
      <c r="D139" s="47" t="s">
        <v>210</v>
      </c>
      <c r="E139" s="44" t="s">
        <v>606</v>
      </c>
      <c r="F139" s="44" t="s">
        <v>607</v>
      </c>
      <c r="G139" s="44" t="s">
        <v>455</v>
      </c>
      <c r="H139" s="44">
        <v>97702</v>
      </c>
      <c r="K139" s="44" t="s">
        <v>1720</v>
      </c>
      <c r="L139" s="67" t="s">
        <v>1080</v>
      </c>
      <c r="M139" s="44" t="s">
        <v>608</v>
      </c>
      <c r="N139" s="44" t="s">
        <v>609</v>
      </c>
      <c r="O139" s="102"/>
      <c r="P139" s="102"/>
      <c r="Q139" s="102"/>
      <c r="R139" s="45"/>
      <c r="S139" s="45"/>
      <c r="T139" s="45" t="s">
        <v>1209</v>
      </c>
      <c r="U139" s="45" t="s">
        <v>1210</v>
      </c>
      <c r="V139" s="48">
        <v>40324</v>
      </c>
      <c r="W139" s="44" t="s">
        <v>610</v>
      </c>
      <c r="X139" s="44" t="s">
        <v>1435</v>
      </c>
      <c r="Y139" s="44">
        <v>217</v>
      </c>
      <c r="AB139" s="44" t="s">
        <v>603</v>
      </c>
      <c r="AC139" s="45" t="s">
        <v>0</v>
      </c>
      <c r="AD139" s="45" t="s">
        <v>1</v>
      </c>
      <c r="AE139" s="45" t="s">
        <v>1301</v>
      </c>
      <c r="AF139" s="45"/>
      <c r="AG139" s="128"/>
      <c r="AH139" s="128"/>
    </row>
    <row r="140" spans="1:34" s="44" customFormat="1" x14ac:dyDescent="0.2">
      <c r="A140" s="44" t="s">
        <v>2</v>
      </c>
      <c r="B140" s="45" t="s">
        <v>971</v>
      </c>
      <c r="C140" s="45" t="s">
        <v>1723</v>
      </c>
      <c r="D140" s="44" t="s">
        <v>196</v>
      </c>
      <c r="E140" s="44" t="s">
        <v>544</v>
      </c>
      <c r="F140" s="44" t="s">
        <v>545</v>
      </c>
      <c r="G140" s="44" t="s">
        <v>455</v>
      </c>
      <c r="H140" s="44">
        <v>97013</v>
      </c>
      <c r="K140" s="44" t="s">
        <v>1292</v>
      </c>
      <c r="L140" s="67" t="s">
        <v>1103</v>
      </c>
      <c r="M140" s="44" t="s">
        <v>546</v>
      </c>
      <c r="N140" s="44" t="s">
        <v>547</v>
      </c>
      <c r="O140" s="102"/>
      <c r="P140" s="102"/>
      <c r="Q140" s="102"/>
      <c r="R140" s="45"/>
      <c r="S140" s="45"/>
      <c r="T140" s="45" t="s">
        <v>1209</v>
      </c>
      <c r="U140" s="45" t="s">
        <v>1210</v>
      </c>
      <c r="V140" s="48">
        <v>38609</v>
      </c>
      <c r="W140" s="44" t="s">
        <v>548</v>
      </c>
      <c r="X140" s="44" t="s">
        <v>549</v>
      </c>
      <c r="Y140" s="44">
        <v>144</v>
      </c>
      <c r="AB140" s="44" t="s">
        <v>527</v>
      </c>
      <c r="AC140" s="45" t="s">
        <v>0</v>
      </c>
      <c r="AD140" s="45" t="s">
        <v>1</v>
      </c>
      <c r="AE140" s="45" t="s">
        <v>1302</v>
      </c>
      <c r="AF140" s="45"/>
      <c r="AG140" s="128"/>
      <c r="AH140" s="129"/>
    </row>
    <row r="141" spans="1:34" s="44" customFormat="1" x14ac:dyDescent="0.2">
      <c r="A141" s="44" t="s">
        <v>2</v>
      </c>
      <c r="B141" s="45" t="s">
        <v>971</v>
      </c>
      <c r="C141" s="45" t="s">
        <v>1724</v>
      </c>
      <c r="D141" s="47" t="s">
        <v>201</v>
      </c>
      <c r="E141" s="44" t="s">
        <v>563</v>
      </c>
      <c r="F141" s="44" t="s">
        <v>564</v>
      </c>
      <c r="G141" s="44" t="s">
        <v>455</v>
      </c>
      <c r="H141" s="44">
        <v>97236</v>
      </c>
      <c r="I141" s="44" t="s">
        <v>1460</v>
      </c>
      <c r="J141" s="107" t="s">
        <v>1465</v>
      </c>
      <c r="K141" s="44" t="s">
        <v>936</v>
      </c>
      <c r="L141" s="67" t="s">
        <v>1096</v>
      </c>
      <c r="M141" s="44" t="s">
        <v>565</v>
      </c>
      <c r="N141" s="44" t="s">
        <v>566</v>
      </c>
      <c r="O141" s="102"/>
      <c r="P141" s="102"/>
      <c r="Q141" s="102"/>
      <c r="R141" s="45"/>
      <c r="S141" s="45"/>
      <c r="T141" s="45" t="s">
        <v>1205</v>
      </c>
      <c r="U141" s="45" t="s">
        <v>1206</v>
      </c>
      <c r="V141" s="48">
        <v>42921</v>
      </c>
      <c r="W141" s="44" t="s">
        <v>202</v>
      </c>
      <c r="X141" s="44" t="s">
        <v>203</v>
      </c>
      <c r="Y141" s="44">
        <v>118</v>
      </c>
      <c r="AB141" s="44" t="s">
        <v>567</v>
      </c>
      <c r="AC141" s="45" t="s">
        <v>0</v>
      </c>
      <c r="AD141" s="45" t="s">
        <v>1</v>
      </c>
      <c r="AE141" s="45" t="s">
        <v>1302</v>
      </c>
      <c r="AF141" s="45"/>
      <c r="AG141" s="128"/>
      <c r="AH141" s="128"/>
    </row>
    <row r="142" spans="1:34" s="44" customFormat="1" x14ac:dyDescent="0.2">
      <c r="A142" s="44" t="s">
        <v>2</v>
      </c>
      <c r="B142" s="45" t="s">
        <v>971</v>
      </c>
      <c r="C142" s="45" t="s">
        <v>1724</v>
      </c>
      <c r="D142" s="47" t="s">
        <v>206</v>
      </c>
      <c r="E142" s="44" t="s">
        <v>581</v>
      </c>
      <c r="F142" s="44" t="s">
        <v>582</v>
      </c>
      <c r="G142" s="44" t="s">
        <v>455</v>
      </c>
      <c r="H142" s="44">
        <v>97080</v>
      </c>
      <c r="J142" s="107" t="s">
        <v>1555</v>
      </c>
      <c r="K142" s="44" t="s">
        <v>936</v>
      </c>
      <c r="L142" s="67" t="s">
        <v>1100</v>
      </c>
      <c r="M142" s="44" t="s">
        <v>583</v>
      </c>
      <c r="N142" s="44" t="s">
        <v>584</v>
      </c>
      <c r="O142" s="102"/>
      <c r="P142" s="102"/>
      <c r="Q142" s="102"/>
      <c r="R142" s="45"/>
      <c r="S142" s="45"/>
      <c r="T142" s="45" t="s">
        <v>1205</v>
      </c>
      <c r="U142" s="45" t="s">
        <v>1206</v>
      </c>
      <c r="V142" s="48">
        <v>41820</v>
      </c>
      <c r="W142" s="44" t="s">
        <v>585</v>
      </c>
      <c r="X142" s="44" t="s">
        <v>586</v>
      </c>
      <c r="Y142" s="44">
        <v>136</v>
      </c>
      <c r="AB142" s="44" t="s">
        <v>567</v>
      </c>
      <c r="AC142" s="45" t="s">
        <v>0</v>
      </c>
      <c r="AD142" s="45" t="s">
        <v>1</v>
      </c>
      <c r="AE142" s="45" t="s">
        <v>1302</v>
      </c>
      <c r="AF142" s="45"/>
      <c r="AG142" s="128"/>
      <c r="AH142" s="128"/>
    </row>
    <row r="143" spans="1:34" s="44" customFormat="1" x14ac:dyDescent="0.2">
      <c r="A143" s="44" t="s">
        <v>2</v>
      </c>
      <c r="B143" s="45" t="s">
        <v>971</v>
      </c>
      <c r="C143" s="45" t="s">
        <v>1130</v>
      </c>
      <c r="D143" s="44" t="s">
        <v>512</v>
      </c>
      <c r="E143" s="44" t="s">
        <v>1536</v>
      </c>
      <c r="F143" s="44" t="s">
        <v>513</v>
      </c>
      <c r="G143" s="44" t="s">
        <v>455</v>
      </c>
      <c r="H143" s="44">
        <v>97305</v>
      </c>
      <c r="K143" s="44" t="s">
        <v>1580</v>
      </c>
      <c r="L143" s="67" t="s">
        <v>1085</v>
      </c>
      <c r="M143" s="44" t="s">
        <v>514</v>
      </c>
      <c r="N143" s="44" t="s">
        <v>515</v>
      </c>
      <c r="R143" s="45"/>
      <c r="S143" s="45"/>
      <c r="T143" s="45" t="s">
        <v>1205</v>
      </c>
      <c r="U143" s="45" t="s">
        <v>1206</v>
      </c>
      <c r="V143" s="48">
        <v>41004</v>
      </c>
      <c r="W143" s="44" t="s">
        <v>517</v>
      </c>
      <c r="X143" s="44" t="s">
        <v>518</v>
      </c>
      <c r="Y143" s="44">
        <v>155</v>
      </c>
      <c r="AB143" s="44" t="s">
        <v>516</v>
      </c>
      <c r="AC143" s="45" t="s">
        <v>0</v>
      </c>
      <c r="AD143" s="45" t="s">
        <v>6</v>
      </c>
      <c r="AE143" s="45" t="s">
        <v>1302</v>
      </c>
      <c r="AF143" s="45"/>
      <c r="AG143" s="128"/>
      <c r="AH143" s="129"/>
    </row>
    <row r="144" spans="1:34" s="44" customFormat="1" x14ac:dyDescent="0.2">
      <c r="A144" s="44" t="s">
        <v>2</v>
      </c>
      <c r="B144" s="45" t="s">
        <v>971</v>
      </c>
      <c r="C144" s="45" t="s">
        <v>1130</v>
      </c>
      <c r="D144" s="44" t="s">
        <v>192</v>
      </c>
      <c r="E144" s="44" t="s">
        <v>556</v>
      </c>
      <c r="F144" s="44" t="s">
        <v>513</v>
      </c>
      <c r="G144" s="44" t="s">
        <v>455</v>
      </c>
      <c r="H144" s="44">
        <v>97301</v>
      </c>
      <c r="I144" s="44" t="s">
        <v>1461</v>
      </c>
      <c r="J144" s="107" t="s">
        <v>1467</v>
      </c>
      <c r="K144" s="44" t="s">
        <v>1574</v>
      </c>
      <c r="L144" s="67" t="s">
        <v>1086</v>
      </c>
      <c r="M144" s="44" t="s">
        <v>520</v>
      </c>
      <c r="N144" s="44" t="s">
        <v>521</v>
      </c>
      <c r="R144" s="45"/>
      <c r="S144" s="45"/>
      <c r="T144" s="45" t="s">
        <v>1205</v>
      </c>
      <c r="U144" s="45" t="s">
        <v>1206</v>
      </c>
      <c r="V144" s="48">
        <v>38252</v>
      </c>
      <c r="W144" s="44" t="s">
        <v>522</v>
      </c>
      <c r="X144" s="44" t="s">
        <v>523</v>
      </c>
      <c r="Y144" s="44">
        <v>66</v>
      </c>
      <c r="AB144" s="44" t="s">
        <v>516</v>
      </c>
      <c r="AC144" s="45" t="s">
        <v>0</v>
      </c>
      <c r="AD144" s="45" t="s">
        <v>1</v>
      </c>
      <c r="AE144" s="45" t="s">
        <v>1302</v>
      </c>
      <c r="AF144" s="45"/>
      <c r="AG144" s="128"/>
      <c r="AH144" s="129"/>
    </row>
    <row r="145" spans="1:34" s="44" customFormat="1" x14ac:dyDescent="0.2">
      <c r="A145" s="44" t="s">
        <v>2</v>
      </c>
      <c r="B145" s="45" t="s">
        <v>971</v>
      </c>
      <c r="C145" s="45" t="s">
        <v>1130</v>
      </c>
      <c r="D145" s="44" t="s">
        <v>194</v>
      </c>
      <c r="E145" s="44" t="s">
        <v>534</v>
      </c>
      <c r="F145" s="44" t="s">
        <v>513</v>
      </c>
      <c r="G145" s="44" t="s">
        <v>455</v>
      </c>
      <c r="H145" s="44">
        <v>97305</v>
      </c>
      <c r="K145" s="44" t="s">
        <v>936</v>
      </c>
      <c r="L145" s="67" t="s">
        <v>1088</v>
      </c>
      <c r="M145" s="44" t="s">
        <v>532</v>
      </c>
      <c r="N145" s="44" t="s">
        <v>533</v>
      </c>
      <c r="R145" s="45"/>
      <c r="S145" s="45"/>
      <c r="T145" s="45" t="s">
        <v>1205</v>
      </c>
      <c r="U145" s="45" t="s">
        <v>1206</v>
      </c>
      <c r="V145" s="48">
        <v>39262</v>
      </c>
      <c r="W145" s="44" t="s">
        <v>530</v>
      </c>
      <c r="X145" s="44" t="s">
        <v>531</v>
      </c>
      <c r="Y145" s="44">
        <v>238</v>
      </c>
      <c r="AB145" s="44" t="s">
        <v>516</v>
      </c>
      <c r="AC145" s="45" t="s">
        <v>0</v>
      </c>
      <c r="AD145" s="45" t="s">
        <v>1</v>
      </c>
      <c r="AE145" s="45" t="s">
        <v>1302</v>
      </c>
      <c r="AF145" s="45"/>
      <c r="AG145" s="128"/>
      <c r="AH145" s="129"/>
    </row>
    <row r="146" spans="1:34" s="44" customFormat="1" x14ac:dyDescent="0.2">
      <c r="A146" s="44" t="s">
        <v>2</v>
      </c>
      <c r="B146" s="45" t="s">
        <v>971</v>
      </c>
      <c r="C146" s="45" t="s">
        <v>1130</v>
      </c>
      <c r="D146" s="44" t="s">
        <v>1645</v>
      </c>
      <c r="E146" s="44" t="s">
        <v>195</v>
      </c>
      <c r="F146" s="44" t="s">
        <v>519</v>
      </c>
      <c r="G146" s="44" t="s">
        <v>455</v>
      </c>
      <c r="H146" s="44">
        <v>97303</v>
      </c>
      <c r="K146" s="44" t="s">
        <v>1224</v>
      </c>
      <c r="L146" s="67" t="s">
        <v>1089</v>
      </c>
      <c r="M146" s="44" t="s">
        <v>535</v>
      </c>
      <c r="N146" s="44" t="s">
        <v>536</v>
      </c>
      <c r="O146" s="44" t="s">
        <v>914</v>
      </c>
      <c r="P146" s="44" t="s">
        <v>913</v>
      </c>
      <c r="R146" s="45"/>
      <c r="S146" s="45"/>
      <c r="T146" s="45" t="s">
        <v>1205</v>
      </c>
      <c r="U146" s="45" t="s">
        <v>1206</v>
      </c>
      <c r="V146" s="48">
        <v>43585</v>
      </c>
      <c r="W146" s="44" t="s">
        <v>537</v>
      </c>
      <c r="X146" s="44" t="s">
        <v>538</v>
      </c>
      <c r="Y146" s="44">
        <v>122</v>
      </c>
      <c r="AB146" s="44" t="s">
        <v>516</v>
      </c>
      <c r="AC146" s="45" t="s">
        <v>0</v>
      </c>
      <c r="AD146" s="45" t="s">
        <v>6</v>
      </c>
      <c r="AE146" s="45" t="s">
        <v>1302</v>
      </c>
      <c r="AF146" s="45"/>
      <c r="AG146" s="128"/>
      <c r="AH146" s="129"/>
    </row>
    <row r="147" spans="1:34" s="44" customFormat="1" x14ac:dyDescent="0.2">
      <c r="A147" s="44" t="s">
        <v>2</v>
      </c>
      <c r="B147" s="45" t="s">
        <v>971</v>
      </c>
      <c r="C147" s="45" t="s">
        <v>1130</v>
      </c>
      <c r="D147" s="44" t="s">
        <v>1648</v>
      </c>
      <c r="E147" s="44" t="s">
        <v>1653</v>
      </c>
      <c r="F147" s="44" t="s">
        <v>564</v>
      </c>
      <c r="G147" s="44" t="s">
        <v>455</v>
      </c>
      <c r="H147" s="44">
        <v>97236</v>
      </c>
      <c r="K147" s="44" t="s">
        <v>1649</v>
      </c>
      <c r="L147" s="67" t="s">
        <v>1650</v>
      </c>
      <c r="M147" s="44" t="s">
        <v>1651</v>
      </c>
      <c r="O147" s="102"/>
      <c r="P147" s="102"/>
      <c r="Q147" s="102"/>
      <c r="R147" s="45"/>
      <c r="S147" s="45"/>
      <c r="T147" s="45" t="s">
        <v>1205</v>
      </c>
      <c r="U147" s="45" t="s">
        <v>1206</v>
      </c>
      <c r="V147" s="48">
        <v>45975</v>
      </c>
      <c r="W147" s="44" t="s">
        <v>1601</v>
      </c>
      <c r="X147" s="44" t="s">
        <v>1590</v>
      </c>
      <c r="Y147" s="44">
        <v>71</v>
      </c>
      <c r="AB147" s="44" t="s">
        <v>567</v>
      </c>
      <c r="AC147" s="45" t="s">
        <v>0</v>
      </c>
      <c r="AD147" s="45" t="s">
        <v>6</v>
      </c>
      <c r="AE147" s="45" t="s">
        <v>1302</v>
      </c>
      <c r="AF147" s="45"/>
      <c r="AG147" s="128"/>
      <c r="AH147" s="129"/>
    </row>
    <row r="148" spans="1:34" s="44" customFormat="1" x14ac:dyDescent="0.2">
      <c r="A148" s="44" t="s">
        <v>2</v>
      </c>
      <c r="B148" s="45" t="s">
        <v>971</v>
      </c>
      <c r="C148" s="45" t="s">
        <v>1130</v>
      </c>
      <c r="D148" s="44" t="s">
        <v>965</v>
      </c>
      <c r="E148" s="44" t="s">
        <v>1118</v>
      </c>
      <c r="F148" s="44" t="s">
        <v>513</v>
      </c>
      <c r="G148" s="44" t="s">
        <v>455</v>
      </c>
      <c r="H148" s="44">
        <v>97306</v>
      </c>
      <c r="J148" s="107" t="s">
        <v>1478</v>
      </c>
      <c r="K148" s="44" t="s">
        <v>1155</v>
      </c>
      <c r="L148" s="67" t="s">
        <v>1347</v>
      </c>
      <c r="M148" s="44" t="s">
        <v>1121</v>
      </c>
      <c r="O148" s="44" t="s">
        <v>1167</v>
      </c>
      <c r="R148" s="45"/>
      <c r="S148" s="45"/>
      <c r="T148" s="45" t="s">
        <v>1205</v>
      </c>
      <c r="U148" s="45" t="s">
        <v>1206</v>
      </c>
      <c r="V148" s="48">
        <v>44469</v>
      </c>
      <c r="W148" s="44" t="s">
        <v>968</v>
      </c>
      <c r="X148" s="44" t="s">
        <v>969</v>
      </c>
      <c r="Y148" s="44">
        <v>59</v>
      </c>
      <c r="AB148" s="44" t="s">
        <v>516</v>
      </c>
      <c r="AC148" s="45" t="s">
        <v>0</v>
      </c>
      <c r="AD148" s="45" t="s">
        <v>1</v>
      </c>
      <c r="AE148" s="45" t="s">
        <v>1302</v>
      </c>
      <c r="AF148" s="45"/>
      <c r="AG148" s="128"/>
      <c r="AH148" s="129"/>
    </row>
    <row r="149" spans="1:34" s="44" customFormat="1" x14ac:dyDescent="0.2">
      <c r="A149" s="44" t="s">
        <v>2</v>
      </c>
      <c r="B149" s="45" t="s">
        <v>971</v>
      </c>
      <c r="C149" s="45" t="s">
        <v>1130</v>
      </c>
      <c r="D149" s="44" t="s">
        <v>966</v>
      </c>
      <c r="E149" s="44" t="s">
        <v>1118</v>
      </c>
      <c r="F149" s="44" t="s">
        <v>513</v>
      </c>
      <c r="G149" s="44" t="s">
        <v>455</v>
      </c>
      <c r="H149" s="44">
        <v>97306</v>
      </c>
      <c r="J149" s="107" t="s">
        <v>1479</v>
      </c>
      <c r="K149" s="44" t="s">
        <v>1155</v>
      </c>
      <c r="L149" s="67" t="s">
        <v>1348</v>
      </c>
      <c r="M149" s="44" t="s">
        <v>1121</v>
      </c>
      <c r="O149" s="44" t="s">
        <v>1167</v>
      </c>
      <c r="R149" s="45"/>
      <c r="S149" s="45"/>
      <c r="T149" s="45" t="s">
        <v>1205</v>
      </c>
      <c r="U149" s="45" t="s">
        <v>1206</v>
      </c>
      <c r="V149" s="48">
        <v>44469</v>
      </c>
      <c r="W149" s="44" t="s">
        <v>968</v>
      </c>
      <c r="X149" s="44" t="s">
        <v>969</v>
      </c>
      <c r="Y149" s="44">
        <v>90</v>
      </c>
      <c r="AB149" s="44" t="s">
        <v>516</v>
      </c>
      <c r="AC149" s="45" t="s">
        <v>0</v>
      </c>
      <c r="AD149" s="45" t="s">
        <v>1</v>
      </c>
      <c r="AE149" s="45" t="s">
        <v>1302</v>
      </c>
      <c r="AF149" s="45"/>
      <c r="AG149" s="128"/>
      <c r="AH149" s="129"/>
    </row>
    <row r="150" spans="1:34" s="44" customFormat="1" x14ac:dyDescent="0.2">
      <c r="A150" s="44" t="s">
        <v>2</v>
      </c>
      <c r="B150" s="45" t="s">
        <v>971</v>
      </c>
      <c r="C150" s="45" t="s">
        <v>1130</v>
      </c>
      <c r="D150" s="44" t="s">
        <v>539</v>
      </c>
      <c r="E150" s="44" t="s">
        <v>541</v>
      </c>
      <c r="F150" s="44" t="s">
        <v>513</v>
      </c>
      <c r="G150" s="44" t="s">
        <v>455</v>
      </c>
      <c r="H150" s="44">
        <v>97305</v>
      </c>
      <c r="J150" s="107" t="s">
        <v>1481</v>
      </c>
      <c r="K150" s="44" t="s">
        <v>1225</v>
      </c>
      <c r="L150" s="67" t="s">
        <v>1090</v>
      </c>
      <c r="M150" s="44" t="s">
        <v>542</v>
      </c>
      <c r="N150" s="44" t="s">
        <v>543</v>
      </c>
      <c r="O150" s="102"/>
      <c r="P150" s="102"/>
      <c r="Q150" s="102"/>
      <c r="R150" s="45"/>
      <c r="S150" s="45"/>
      <c r="T150" s="45" t="s">
        <v>1205</v>
      </c>
      <c r="U150" s="45" t="s">
        <v>1206</v>
      </c>
      <c r="V150" s="48">
        <v>41394</v>
      </c>
      <c r="W150" s="44" t="s">
        <v>555</v>
      </c>
      <c r="X150" s="44" t="s">
        <v>1434</v>
      </c>
      <c r="Y150" s="44">
        <v>59</v>
      </c>
      <c r="AB150" s="44" t="s">
        <v>516</v>
      </c>
      <c r="AC150" s="45" t="s">
        <v>0</v>
      </c>
      <c r="AD150" s="45" t="s">
        <v>6</v>
      </c>
      <c r="AE150" s="45" t="s">
        <v>1302</v>
      </c>
      <c r="AF150" s="45"/>
      <c r="AG150" s="128"/>
      <c r="AH150" s="129"/>
    </row>
    <row r="151" spans="1:34" s="44" customFormat="1" x14ac:dyDescent="0.2">
      <c r="A151" s="44" t="s">
        <v>2</v>
      </c>
      <c r="B151" s="45" t="s">
        <v>971</v>
      </c>
      <c r="C151" s="45" t="s">
        <v>1130</v>
      </c>
      <c r="D151" s="44" t="s">
        <v>540</v>
      </c>
      <c r="E151" s="44" t="s">
        <v>541</v>
      </c>
      <c r="F151" s="44" t="s">
        <v>513</v>
      </c>
      <c r="G151" s="44" t="s">
        <v>455</v>
      </c>
      <c r="H151" s="44">
        <v>97305</v>
      </c>
      <c r="J151" s="107" t="s">
        <v>513</v>
      </c>
      <c r="K151" s="44" t="s">
        <v>1225</v>
      </c>
      <c r="L151" s="67" t="s">
        <v>1090</v>
      </c>
      <c r="M151" s="44" t="s">
        <v>542</v>
      </c>
      <c r="N151" s="44" t="s">
        <v>543</v>
      </c>
      <c r="O151" s="102"/>
      <c r="P151" s="102"/>
      <c r="Q151" s="102"/>
      <c r="R151" s="45"/>
      <c r="S151" s="45"/>
      <c r="T151" s="45" t="s">
        <v>1205</v>
      </c>
      <c r="U151" s="45" t="s">
        <v>1206</v>
      </c>
      <c r="V151" s="48">
        <v>41394</v>
      </c>
      <c r="W151" s="44" t="s">
        <v>555</v>
      </c>
      <c r="X151" s="44" t="s">
        <v>1183</v>
      </c>
      <c r="Y151" s="44">
        <v>63</v>
      </c>
      <c r="Z151" s="44" t="s">
        <v>903</v>
      </c>
      <c r="AA151" s="44">
        <v>5</v>
      </c>
      <c r="AB151" s="44" t="s">
        <v>516</v>
      </c>
      <c r="AC151" s="45" t="s">
        <v>0</v>
      </c>
      <c r="AD151" s="45" t="s">
        <v>6</v>
      </c>
      <c r="AE151" s="45" t="s">
        <v>1302</v>
      </c>
      <c r="AF151" s="45"/>
      <c r="AG151" s="128"/>
      <c r="AH151" s="129"/>
    </row>
    <row r="152" spans="1:34" s="44" customFormat="1" x14ac:dyDescent="0.2">
      <c r="A152" s="44" t="s">
        <v>2</v>
      </c>
      <c r="B152" s="45" t="s">
        <v>971</v>
      </c>
      <c r="C152" s="45" t="s">
        <v>1130</v>
      </c>
      <c r="D152" s="44" t="s">
        <v>197</v>
      </c>
      <c r="E152" s="44" t="s">
        <v>550</v>
      </c>
      <c r="F152" s="44" t="s">
        <v>519</v>
      </c>
      <c r="G152" s="44" t="s">
        <v>455</v>
      </c>
      <c r="H152" s="44">
        <v>97303</v>
      </c>
      <c r="K152" s="44" t="s">
        <v>551</v>
      </c>
      <c r="L152" s="67" t="s">
        <v>1091</v>
      </c>
      <c r="M152" s="44" t="s">
        <v>552</v>
      </c>
      <c r="N152" s="44" t="s">
        <v>553</v>
      </c>
      <c r="O152" s="44" t="s">
        <v>1151</v>
      </c>
      <c r="P152" s="44" t="s">
        <v>882</v>
      </c>
      <c r="R152" s="45"/>
      <c r="S152" s="45"/>
      <c r="T152" s="45" t="s">
        <v>1205</v>
      </c>
      <c r="U152" s="45" t="s">
        <v>1206</v>
      </c>
      <c r="V152" s="48">
        <v>43251</v>
      </c>
      <c r="W152" s="44" t="s">
        <v>554</v>
      </c>
      <c r="X152" s="44" t="s">
        <v>198</v>
      </c>
      <c r="Y152" s="44">
        <v>105</v>
      </c>
      <c r="AB152" s="44" t="s">
        <v>516</v>
      </c>
      <c r="AC152" s="45" t="s">
        <v>0</v>
      </c>
      <c r="AD152" s="45" t="s">
        <v>6</v>
      </c>
      <c r="AE152" s="45" t="s">
        <v>1302</v>
      </c>
      <c r="AF152" s="45"/>
      <c r="AG152" s="128"/>
      <c r="AH152" s="129"/>
    </row>
    <row r="153" spans="1:34" s="44" customFormat="1" x14ac:dyDescent="0.2">
      <c r="A153" s="44" t="s">
        <v>2</v>
      </c>
      <c r="B153" s="45" t="s">
        <v>971</v>
      </c>
      <c r="C153" s="45" t="s">
        <v>1130</v>
      </c>
      <c r="D153" s="44" t="s">
        <v>199</v>
      </c>
      <c r="E153" s="44" t="s">
        <v>556</v>
      </c>
      <c r="F153" s="44" t="s">
        <v>513</v>
      </c>
      <c r="G153" s="44" t="s">
        <v>455</v>
      </c>
      <c r="H153" s="44">
        <v>97301</v>
      </c>
      <c r="J153" s="107" t="s">
        <v>1486</v>
      </c>
      <c r="K153" s="44" t="s">
        <v>1574</v>
      </c>
      <c r="L153" s="67" t="s">
        <v>1092</v>
      </c>
      <c r="M153" s="44" t="s">
        <v>557</v>
      </c>
      <c r="N153" s="44" t="s">
        <v>521</v>
      </c>
      <c r="O153" s="102"/>
      <c r="P153" s="102"/>
      <c r="Q153" s="102"/>
      <c r="R153" s="45"/>
      <c r="S153" s="45"/>
      <c r="T153" s="45" t="s">
        <v>1205</v>
      </c>
      <c r="U153" s="45" t="s">
        <v>1206</v>
      </c>
      <c r="V153" s="48">
        <v>37362</v>
      </c>
      <c r="W153" s="44" t="s">
        <v>558</v>
      </c>
      <c r="X153" s="44" t="s">
        <v>559</v>
      </c>
      <c r="Y153" s="44">
        <v>98</v>
      </c>
      <c r="AB153" s="44" t="s">
        <v>516</v>
      </c>
      <c r="AC153" s="45" t="s">
        <v>0</v>
      </c>
      <c r="AD153" s="45" t="s">
        <v>1</v>
      </c>
      <c r="AE153" s="45" t="s">
        <v>1302</v>
      </c>
      <c r="AF153" s="45"/>
      <c r="AG153" s="128"/>
      <c r="AH153" s="129"/>
    </row>
    <row r="154" spans="1:34" x14ac:dyDescent="0.2">
      <c r="A154" s="44" t="s">
        <v>2</v>
      </c>
      <c r="B154" s="45" t="s">
        <v>971</v>
      </c>
      <c r="C154" s="45" t="s">
        <v>1130</v>
      </c>
      <c r="D154" s="44" t="s">
        <v>1602</v>
      </c>
      <c r="E154" s="44" t="s">
        <v>1537</v>
      </c>
      <c r="F154" s="44" t="s">
        <v>560</v>
      </c>
      <c r="G154" s="44" t="s">
        <v>455</v>
      </c>
      <c r="H154" s="44">
        <v>97071</v>
      </c>
      <c r="I154" s="44"/>
      <c r="J154" s="44"/>
      <c r="K154" s="44" t="s">
        <v>1297</v>
      </c>
      <c r="L154" s="67" t="s">
        <v>1105</v>
      </c>
      <c r="M154" s="44" t="s">
        <v>561</v>
      </c>
      <c r="N154" s="44"/>
      <c r="O154" s="118" t="s">
        <v>1710</v>
      </c>
      <c r="P154" s="44"/>
      <c r="Q154" s="44"/>
      <c r="R154" s="45"/>
      <c r="S154" s="45"/>
      <c r="T154" s="45" t="s">
        <v>1209</v>
      </c>
      <c r="U154" s="45" t="s">
        <v>1210</v>
      </c>
      <c r="V154" s="48">
        <v>40036</v>
      </c>
      <c r="W154" s="44" t="s">
        <v>200</v>
      </c>
      <c r="X154" s="44" t="s">
        <v>562</v>
      </c>
      <c r="Y154" s="44">
        <v>82</v>
      </c>
      <c r="Z154" s="44"/>
      <c r="AA154" s="44"/>
      <c r="AB154" s="44" t="s">
        <v>516</v>
      </c>
      <c r="AC154" s="45" t="s">
        <v>0</v>
      </c>
      <c r="AD154" s="45" t="s">
        <v>6</v>
      </c>
      <c r="AE154" s="45" t="s">
        <v>1302</v>
      </c>
      <c r="AF154" s="45"/>
      <c r="AG154" s="128"/>
      <c r="AH154" s="129"/>
    </row>
  </sheetData>
  <autoFilter ref="A2:AH150" xr:uid="{15D0512B-C289-4405-9A11-C09A1CE151C8}">
    <sortState xmlns:xlrd2="http://schemas.microsoft.com/office/spreadsheetml/2017/richdata2" ref="A3:AH154">
      <sortCondition ref="B2:B150"/>
    </sortState>
  </autoFilter>
  <sortState xmlns:xlrd2="http://schemas.microsoft.com/office/spreadsheetml/2017/richdata2" ref="A3:AH150">
    <sortCondition ref="B3:B150"/>
  </sortState>
  <mergeCells count="1">
    <mergeCell ref="B1:C1"/>
  </mergeCells>
  <phoneticPr fontId="20" type="noConversion"/>
  <conditionalFormatting sqref="A1:A1048576">
    <cfRule type="containsText" dxfId="8" priority="7" operator="containsText" text="MF">
      <formula>NOT(ISERROR(SEARCH("MF",A1)))</formula>
    </cfRule>
  </conditionalFormatting>
  <conditionalFormatting sqref="K1:O11 L12:O12 K13:O75 J76:O76 K77:O1048576">
    <cfRule type="containsText" dxfId="7" priority="10" operator="containsText" text="open">
      <formula>NOT(ISERROR(SEARCH("open",J1)))</formula>
    </cfRule>
  </conditionalFormatting>
  <conditionalFormatting sqref="Q85:Q86">
    <cfRule type="containsText" dxfId="6" priority="1" operator="containsText" text="open">
      <formula>NOT(ISERROR(SEARCH("open",Q85)))</formula>
    </cfRule>
  </conditionalFormatting>
  <conditionalFormatting sqref="R129:S129">
    <cfRule type="containsText" dxfId="5" priority="6" operator="containsText" text="open">
      <formula>NOT(ISERROR(SEARCH("open",R129)))</formula>
    </cfRule>
  </conditionalFormatting>
  <conditionalFormatting sqref="R131:S131">
    <cfRule type="containsText" dxfId="4" priority="4" operator="containsText" text="open">
      <formula>NOT(ISERROR(SEARCH("open",R131)))</formula>
    </cfRule>
  </conditionalFormatting>
  <conditionalFormatting sqref="R133:S133">
    <cfRule type="containsText" dxfId="3" priority="3" operator="containsText" text="open">
      <formula>NOT(ISERROR(SEARCH("open",R133)))</formula>
    </cfRule>
  </conditionalFormatting>
  <conditionalFormatting sqref="R136:S136">
    <cfRule type="containsText" dxfId="2" priority="2" operator="containsText" text="open">
      <formula>NOT(ISERROR(SEARCH("open",R136)))</formula>
    </cfRule>
  </conditionalFormatting>
  <conditionalFormatting sqref="R150:S150">
    <cfRule type="containsText" dxfId="1" priority="5" operator="containsText" text="open">
      <formula>NOT(ISERROR(SEARCH("open",R150)))</formula>
    </cfRule>
  </conditionalFormatting>
  <hyperlinks>
    <hyperlink ref="Q136" r:id="rId1" xr:uid="{C4BFCB90-73D6-48E4-8E3B-4B89F1BBB50E}"/>
    <hyperlink ref="Q124" r:id="rId2" xr:uid="{20FF9897-5FB6-4211-B6F5-894DA48FEAC5}"/>
    <hyperlink ref="Q122" r:id="rId3" xr:uid="{A15F0393-6371-4CA2-8C4D-E4EDECE9C197}"/>
    <hyperlink ref="Q114" r:id="rId4" xr:uid="{BEAB7C86-017D-4EC1-9C30-1AD11533FFD0}"/>
    <hyperlink ref="Q113" r:id="rId5" xr:uid="{8E378F01-8BB7-4E0F-B2F7-ADC5FDF7A546}"/>
    <hyperlink ref="Q83" r:id="rId6" xr:uid="{1AA3856E-1C25-423E-8AB9-2DBA8F141D03}"/>
    <hyperlink ref="Q82" r:id="rId7" xr:uid="{F829E3E9-3E7E-49F6-922D-79C17CCCCF7C}"/>
    <hyperlink ref="Q81" r:id="rId8" xr:uid="{A84F9F9E-4D93-4DED-895B-BFE645587E71}"/>
    <hyperlink ref="Q42" r:id="rId9" xr:uid="{E18FDD67-DC69-4DB7-AFE8-155DF7E73A7B}"/>
    <hyperlink ref="Q6" r:id="rId10" xr:uid="{7FF243EC-3889-4711-B957-9F98F8456475}"/>
    <hyperlink ref="Q5" r:id="rId11" xr:uid="{F0E968B9-B27B-4471-968B-4433812D4E8D}"/>
    <hyperlink ref="Q4" r:id="rId12" xr:uid="{B846ED0D-281B-41FB-8794-F6B3A2D46F95}"/>
    <hyperlink ref="Q108" r:id="rId13" xr:uid="{25DA601B-A374-49DE-9D8B-E3242BFC72C0}"/>
    <hyperlink ref="L28" r:id="rId14" xr:uid="{DF59E8C5-3D2C-4541-9C03-0B17AA60BCF6}"/>
    <hyperlink ref="L107" r:id="rId15" xr:uid="{418364E5-E186-4DD9-8E55-65E59629C0D5}"/>
    <hyperlink ref="L147" r:id="rId16" xr:uid="{1D61A015-BE93-49D5-9ACF-0DCCD7284DF2}"/>
    <hyperlink ref="L82" r:id="rId17" xr:uid="{48042837-8935-4826-A741-A2A7D0C8C789}"/>
    <hyperlink ref="L63" r:id="rId18" xr:uid="{E9CF4162-01CC-4072-BD4B-55101BA40AD3}"/>
    <hyperlink ref="Q101" r:id="rId19" xr:uid="{DF3F8F5A-1F8F-4D73-8E1A-680A5C4864DB}"/>
    <hyperlink ref="Q27" r:id="rId20" xr:uid="{880131A6-2C34-440C-A67F-D0B3A43460EA}"/>
    <hyperlink ref="Q119" r:id="rId21" xr:uid="{248D63A3-3425-4202-BDED-7D48CF0295BD}"/>
    <hyperlink ref="Q73" r:id="rId22" xr:uid="{6CAF671F-2B6E-4485-831E-05AE6D1D0276}"/>
    <hyperlink ref="Q64" r:id="rId23" xr:uid="{84801DE9-0ED0-4234-B602-9CB88FD6D43C}"/>
    <hyperlink ref="Q133" r:id="rId24" xr:uid="{F8659574-3BA9-48BF-BCF1-6320CAD5CFF6}"/>
    <hyperlink ref="Q99" r:id="rId25" xr:uid="{77B60F53-11F1-4687-A3A4-DBB4904F1DF5}"/>
    <hyperlink ref="Q98" r:id="rId26" xr:uid="{E48E991E-6E47-49B3-98A6-15E414A65E6E}"/>
    <hyperlink ref="Q97" r:id="rId27" xr:uid="{D0E77136-D61D-4D82-887A-164B510A9666}"/>
    <hyperlink ref="Q96" r:id="rId28" xr:uid="{F5BB7DA1-AF49-4038-B85A-FF58AED0B942}"/>
    <hyperlink ref="Q75" r:id="rId29" xr:uid="{CC411C03-FF18-4D46-8D5B-25712881BF25}"/>
    <hyperlink ref="Q71" r:id="rId30" xr:uid="{426A9EC3-0AA9-4200-A8C5-D5E30DAD7B00}"/>
    <hyperlink ref="Q70" r:id="rId31" xr:uid="{585355A1-9F17-4A20-9038-D8B40EAD521E}"/>
    <hyperlink ref="Q49" r:id="rId32" xr:uid="{32DD447C-20EB-4127-9E1F-F9F80F5F9425}"/>
    <hyperlink ref="Q46" r:id="rId33" xr:uid="{56EAF6F1-EE09-471B-AD05-C1297BB03395}"/>
    <hyperlink ref="Q41" r:id="rId34" xr:uid="{876F5631-734F-44DA-941D-2031976E84F6}"/>
    <hyperlink ref="Q23" r:id="rId35" xr:uid="{4406C4DC-3C8B-45D6-9857-41AE466146BE}"/>
    <hyperlink ref="Q16" r:id="rId36" xr:uid="{61D11C77-32E8-4FE0-A072-6F69B8652753}"/>
    <hyperlink ref="Q20" r:id="rId37" xr:uid="{6385695B-7B8F-4300-A17F-D96117A69B4A}"/>
    <hyperlink ref="Q19" r:id="rId38" xr:uid="{859AF1FB-EAAA-49B8-BED9-DFDCB0036E43}"/>
    <hyperlink ref="Q18" r:id="rId39" xr:uid="{CE2D68E0-DAE5-4A45-952D-FFA0CB4CF32D}"/>
    <hyperlink ref="Q93" r:id="rId40" xr:uid="{E46953E6-DF67-4AE3-87FA-408389F10BE9}"/>
    <hyperlink ref="Q120" r:id="rId41" xr:uid="{727BE848-2ADC-4481-96B2-80EE9A4164D2}"/>
    <hyperlink ref="L153" r:id="rId42" xr:uid="{F5FA003C-2169-4DEA-BDA5-C37D373E5EFD}"/>
    <hyperlink ref="L152" r:id="rId43" xr:uid="{C1E40E66-0294-4369-A087-2DF720FE6C38}"/>
    <hyperlink ref="L150" r:id="rId44" xr:uid="{EFDB5675-B79C-4E7E-BA76-6503D000FBD4}"/>
    <hyperlink ref="L146" r:id="rId45" xr:uid="{089A788C-9A5E-46A1-BD5E-60227EE4EE09}"/>
    <hyperlink ref="L145" r:id="rId46" xr:uid="{8C76E55F-B58A-4626-BC92-D00CB8B9B87C}"/>
    <hyperlink ref="L144" r:id="rId47" xr:uid="{1F9C00F4-FB30-4519-9BCE-045731AA20BC}"/>
    <hyperlink ref="L141" r:id="rId48" xr:uid="{EB943912-B473-4FAA-9505-A29F20BA5665}"/>
    <hyperlink ref="L143" r:id="rId49" xr:uid="{E7422226-406E-4B94-91E1-4ACBCC6F13C5}"/>
    <hyperlink ref="L140" r:id="rId50" xr:uid="{7F893E6D-9676-4B71-831E-FDCA921B417F}"/>
    <hyperlink ref="L139" r:id="rId51" xr:uid="{DB347699-9D99-4CFB-8A7F-C0D7860CBAD0}"/>
    <hyperlink ref="L138" r:id="rId52" xr:uid="{FE026EFB-1196-448A-9357-121A72DCBC72}"/>
    <hyperlink ref="L137" r:id="rId53" xr:uid="{8E572093-B674-4A70-9A94-D6F10B0221F8}"/>
    <hyperlink ref="L134" r:id="rId54" xr:uid="{2C1A4525-FCC7-4EAF-B81F-B77C1159324B}"/>
    <hyperlink ref="L136" r:id="rId55" xr:uid="{BA89D60A-868E-4D10-83E1-3115AE094D10}"/>
    <hyperlink ref="L133" r:id="rId56" xr:uid="{541B9E69-C8EB-4095-B96B-88BEE5F982AB}"/>
    <hyperlink ref="L132" r:id="rId57" xr:uid="{209EC015-4097-4151-87EC-0F7951B57EDF}"/>
    <hyperlink ref="L129" r:id="rId58" xr:uid="{970CCCC0-2D65-4A84-B183-C19EDB9C16BE}"/>
    <hyperlink ref="L128" r:id="rId59" xr:uid="{5EC9A296-6E70-43ED-A861-B794BA8D2B9B}"/>
    <hyperlink ref="L126" r:id="rId60" xr:uid="{57DA55F1-8DE0-4E89-8B12-902B56C7FE6F}"/>
    <hyperlink ref="L125" r:id="rId61" xr:uid="{2BAFD5A2-05CB-49B8-A17E-6D3B1E017609}"/>
    <hyperlink ref="L123" r:id="rId62" xr:uid="{37A4BE5C-7C62-44F4-9B4B-CBA261AB7F19}"/>
    <hyperlink ref="L122" r:id="rId63" xr:uid="{C9413561-42C1-4440-BAE7-A336E4061C04}"/>
    <hyperlink ref="L118" r:id="rId64" xr:uid="{D81A5950-17ED-44CC-8770-4A8C05B4AE1C}"/>
    <hyperlink ref="L116" r:id="rId65" xr:uid="{BEE33E17-27A7-4ECD-A017-1287BE7B9275}"/>
    <hyperlink ref="L114" r:id="rId66" xr:uid="{A7CDB09F-9AE5-4D8E-BA0F-78F8E194E9AC}"/>
    <hyperlink ref="L113" r:id="rId67" xr:uid="{727C3D2D-7CDF-4813-A6DB-E605A0B6A428}"/>
    <hyperlink ref="L110" r:id="rId68" xr:uid="{CFF831FC-89EA-4417-9D21-6A019BB45B15}"/>
    <hyperlink ref="L109" r:id="rId69" xr:uid="{1E29B0F0-BEFF-4514-8C88-9FC0E6998644}"/>
    <hyperlink ref="L108" r:id="rId70" xr:uid="{12684B34-4B47-437D-AD23-A5D955495C74}"/>
    <hyperlink ref="L104" r:id="rId71" xr:uid="{F5F3F452-A20A-4A22-BE7B-3B25E9109BF3}"/>
    <hyperlink ref="L102" r:id="rId72" xr:uid="{384D7946-A335-4FA1-AE09-D446FA3689F3}"/>
    <hyperlink ref="L39" r:id="rId73" xr:uid="{2538DA26-497F-4270-BFF1-CADDC77F3AFD}"/>
    <hyperlink ref="L30" r:id="rId74" xr:uid="{1DF8E2F9-56BD-4557-BFA6-8027CA0C049B}"/>
    <hyperlink ref="L62" r:id="rId75" xr:uid="{E93E958F-A2F4-4C06-885E-BACF8AE24E67}"/>
    <hyperlink ref="L61" r:id="rId76" xr:uid="{C671B815-A1A6-4381-8BA1-AA38D89D8E5A}"/>
    <hyperlink ref="L60" r:id="rId77" xr:uid="{D723A29A-09ED-4E3A-933D-7CA75D12E6FD}"/>
    <hyperlink ref="L57" r:id="rId78" xr:uid="{BE75E36B-3AA4-423C-9269-29F361B98FEF}"/>
    <hyperlink ref="L55" r:id="rId79" xr:uid="{B17FDB71-37A4-4CF3-9370-DFCB1FB668A6}"/>
    <hyperlink ref="L54" r:id="rId80" xr:uid="{D45849D1-517B-4B58-ACF5-2A8FDD4AD8A2}"/>
    <hyperlink ref="L53" r:id="rId81" xr:uid="{D0ABE775-6CD6-4364-BA60-119BC10C462D}"/>
    <hyperlink ref="L52" r:id="rId82" xr:uid="{4A9C6203-9497-48E3-82EF-7A2E654589B4}"/>
    <hyperlink ref="L49" r:id="rId83" xr:uid="{EE8685BE-67B3-4D3A-AFD7-27BDBE517180}"/>
    <hyperlink ref="L48" r:id="rId84" xr:uid="{FACDB7CA-82B2-40F4-BB3B-8DC81DFC0A53}"/>
    <hyperlink ref="L46" r:id="rId85" xr:uid="{A8A89E91-1342-4426-A6EE-DE028F528A7A}"/>
    <hyperlink ref="L43" r:id="rId86" xr:uid="{4679208B-C51A-4FE7-93EE-A150A529F8BC}"/>
    <hyperlink ref="L42" r:id="rId87" xr:uid="{9FBC1CCE-B0A0-4855-A03F-CA3EA022CBCF}"/>
    <hyperlink ref="L41" r:id="rId88" xr:uid="{E113D542-353F-4E8B-9568-A0FCEB84BE46}"/>
    <hyperlink ref="L40" r:id="rId89" xr:uid="{0CC21D11-8E24-40A0-800E-ED29D3C1D981}"/>
    <hyperlink ref="L38" r:id="rId90" xr:uid="{E56ACB2C-016E-4771-AA0E-2615878466C2}"/>
    <hyperlink ref="L37" r:id="rId91" xr:uid="{549B0762-9B1B-4F00-A839-C7D629B904F5}"/>
    <hyperlink ref="L36" r:id="rId92" xr:uid="{1F9F3C8C-474A-4998-BF94-F6D49F3CF351}"/>
    <hyperlink ref="L32" r:id="rId93" xr:uid="{D03851F9-2AA6-4942-B000-578461EBCF4E}"/>
    <hyperlink ref="L31" r:id="rId94" xr:uid="{D665F941-616C-4F07-AD7F-3CFD8282E49F}"/>
    <hyperlink ref="L86" r:id="rId95" xr:uid="{5B0A48EB-F818-4724-8182-F166BDB3D1BE}"/>
    <hyperlink ref="L84" r:id="rId96" xr:uid="{89581B8D-1FC6-45DE-B0EC-989F398E0FCD}"/>
    <hyperlink ref="L27" r:id="rId97" xr:uid="{4E5F1F42-7F63-4DC0-BD13-C6D414612ABE}"/>
    <hyperlink ref="L26" r:id="rId98" xr:uid="{F7656238-F87E-4A99-91E2-CB406D63DDAA}"/>
    <hyperlink ref="L22" r:id="rId99" xr:uid="{6B424192-F80C-4F45-B8FA-FD857CEA0580}"/>
    <hyperlink ref="L19" r:id="rId100" xr:uid="{8E9AD047-A5F8-4C59-853E-84E02F3A3D4F}"/>
    <hyperlink ref="L88" r:id="rId101" xr:uid="{340AED85-19A2-4558-A82A-9A4E4363BF51}"/>
    <hyperlink ref="L85" r:id="rId102" xr:uid="{D88C35F6-CBF0-4108-9A28-1397ABC638F9}"/>
    <hyperlink ref="L15" r:id="rId103" xr:uid="{CA34A7EA-099A-40EA-B502-E6491E73FF32}"/>
    <hyperlink ref="L14" r:id="rId104" xr:uid="{6A89F063-0FE3-42F0-BCE1-72C38888C69C}"/>
    <hyperlink ref="L4" r:id="rId105" xr:uid="{B1FF3B31-82FA-4158-847B-AEEAFC337ED4}"/>
    <hyperlink ref="L3" r:id="rId106" xr:uid="{38F5DBF7-217A-4B2A-8052-3B43B0E4DE99}"/>
    <hyperlink ref="L7" r:id="rId107" xr:uid="{A1788891-8442-4E62-B214-B1F3D96308C4}"/>
    <hyperlink ref="L9" r:id="rId108" xr:uid="{952E7C52-155E-4135-851F-58D11D2660BC}"/>
    <hyperlink ref="L10" r:id="rId109" xr:uid="{0FD402CB-B31B-462A-9B9F-924212EAB975}"/>
    <hyperlink ref="L11" r:id="rId110" xr:uid="{0520F55E-76A2-4ECB-A182-D549A2B46BC8}"/>
    <hyperlink ref="L119" r:id="rId111" xr:uid="{508D2FF5-302B-4646-A22D-C593EAB7E30D}"/>
    <hyperlink ref="L120" r:id="rId112" xr:uid="{671D720A-A0D2-4603-8031-B8394FDA143F}"/>
    <hyperlink ref="L121" r:id="rId113" xr:uid="{D4B91CD2-7797-4947-8C82-A75BF581FF13}"/>
    <hyperlink ref="L79" r:id="rId114" xr:uid="{32BD7ED0-9AE2-4DF3-8308-83A2D684ED54}"/>
    <hyperlink ref="L87" r:id="rId115" xr:uid="{EDF15050-982B-4A44-AB28-5E3C6B76BDEB}"/>
    <hyperlink ref="L90" r:id="rId116" xr:uid="{A86265E9-A1AB-41E7-B376-C1F5F391E397}"/>
    <hyperlink ref="L92" r:id="rId117" xr:uid="{407C3A32-5881-4ABA-BDF0-071953888733}"/>
    <hyperlink ref="L77" r:id="rId118" xr:uid="{E8693A7B-35A0-4C2D-BB92-84F6BA7EF78E}"/>
    <hyperlink ref="Q17" r:id="rId119" xr:uid="{1A367C7B-CEC3-43E6-BC90-4985B18C7632}"/>
    <hyperlink ref="L17" r:id="rId120" xr:uid="{C3454722-2432-47C1-94F8-CE37DA918BF2}"/>
    <hyperlink ref="Q21" r:id="rId121" xr:uid="{EBB4B51A-A3B1-41B4-BF90-77683D2E5387}"/>
    <hyperlink ref="L21" r:id="rId122" xr:uid="{9F5DFD43-0FD4-4C87-BFF7-4553BA75F9AB}"/>
    <hyperlink ref="L45" r:id="rId123" xr:uid="{BBAEE094-E8EC-426F-897A-F35DDD40B1C5}"/>
    <hyperlink ref="L47" r:id="rId124" xr:uid="{9BF3564E-F43B-4069-93A1-EDC1907CD83D}"/>
    <hyperlink ref="L51" r:id="rId125" xr:uid="{F107C6AA-3A0F-4008-B792-9D6C1749F0A5}"/>
    <hyperlink ref="Q112" r:id="rId126" xr:uid="{A96C54D4-5182-4D86-9357-854004E70F79}"/>
    <hyperlink ref="L34" r:id="rId127" xr:uid="{E0E0E850-1851-46D9-8CBF-5BFBC049149F}"/>
    <hyperlink ref="L142" r:id="rId128" xr:uid="{7347A1C1-0449-4C27-BA9C-1104833188FC}"/>
    <hyperlink ref="L76" r:id="rId129" xr:uid="{AFC7DC2C-A2D3-4AB3-9E93-C2CB67CCD7E4}"/>
    <hyperlink ref="L16" r:id="rId130" xr:uid="{CBF53BB9-63E1-4990-B6E4-AEA2DAB72633}"/>
    <hyperlink ref="Q72" r:id="rId131" xr:uid="{9BD318D4-2A12-403F-A70E-55BF4322089D}"/>
    <hyperlink ref="Q50" r:id="rId132" xr:uid="{3453EAD0-8215-4F25-A013-25E149BA0308}"/>
    <hyperlink ref="L81" r:id="rId133" xr:uid="{5FBF66A5-08F4-4764-88C0-7AC28BC198B9}"/>
    <hyperlink ref="L71" r:id="rId134" xr:uid="{D2422905-B7D4-4DF0-A07C-370C79FF6FFB}"/>
    <hyperlink ref="Q22" r:id="rId135" xr:uid="{5CD4AB9A-9415-4C4A-AC3E-91BB3DBDBAC2}"/>
    <hyperlink ref="L154" r:id="rId136" xr:uid="{9DAE1F22-4331-488D-A052-812282E955DE}"/>
    <hyperlink ref="L68" r:id="rId137" xr:uid="{DC899B80-3230-4265-AD62-BC6782F9547E}"/>
    <hyperlink ref="L56" r:id="rId138" xr:uid="{9BE5196A-99DF-4EDE-BFD1-1B3CF7B76C23}"/>
    <hyperlink ref="L80" r:id="rId139" xr:uid="{42C50542-AE4E-4977-AACB-6A7D4A093665}"/>
    <hyperlink ref="L91" r:id="rId140" xr:uid="{E14B2AEE-8B01-43BD-AD05-F7852F897AF2}"/>
    <hyperlink ref="L101" r:id="rId141" xr:uid="{279AABD7-8AAE-412F-91DC-57035A6286EE}"/>
    <hyperlink ref="L33" r:id="rId142" xr:uid="{94B37E1B-55AE-4D8B-A2B3-37C21F90DA1A}"/>
    <hyperlink ref="L29" r:id="rId143" xr:uid="{39837A15-E506-48BF-8353-8929612AA843}"/>
    <hyperlink ref="L124" r:id="rId144" xr:uid="{12C7F237-2AE0-41E2-A29E-0FD13F9F8A83}"/>
    <hyperlink ref="L35" r:id="rId145" xr:uid="{B1E5FE75-4DCB-4D5B-BB31-C6544B56DF43}"/>
    <hyperlink ref="Q68" r:id="rId146" xr:uid="{F5BD06B1-396A-47F6-B92A-EEBE3CAB0C56}"/>
    <hyperlink ref="L83" r:id="rId147" xr:uid="{E14A8D01-0FBD-40D1-9490-B4D8DA8664CE}"/>
    <hyperlink ref="Q37" r:id="rId148" xr:uid="{6513F3F7-C6F4-4A49-81A7-A096D79BC91B}"/>
    <hyperlink ref="Q36" r:id="rId149" xr:uid="{C439C447-33F7-45B3-B8B9-3220ED9BF717}"/>
    <hyperlink ref="L89" r:id="rId150" xr:uid="{C0650485-D9EE-454F-A965-23BDB5FA715C}"/>
    <hyperlink ref="L115" r:id="rId151" xr:uid="{6967AD3E-A0C5-471A-9E37-D7BAF7C01E47}"/>
    <hyperlink ref="L131" r:id="rId152" xr:uid="{018E05B0-D999-4D90-AFD0-3001946E9919}"/>
    <hyperlink ref="L44" r:id="rId153" xr:uid="{651998E1-3451-4E72-B092-B0F9D50045AB}"/>
    <hyperlink ref="L23" r:id="rId154" xr:uid="{BAD6E0CB-294D-4311-BABD-11EFE7343583}"/>
    <hyperlink ref="L127" r:id="rId155" xr:uid="{C078309E-7B81-408D-A5D2-057C5870FF5C}"/>
    <hyperlink ref="L151" r:id="rId156" xr:uid="{04DE04B0-55E2-439A-B54D-ED85AF39A00A}"/>
    <hyperlink ref="L103" r:id="rId157" xr:uid="{6F7B279A-AC2A-450A-BA41-C1BF28D837EB}"/>
    <hyperlink ref="L18" r:id="rId158" xr:uid="{A773D8EE-63C3-42AC-A9BE-99FFEF47BAA1}"/>
    <hyperlink ref="L70" r:id="rId159" xr:uid="{5E1166C0-7C92-45A9-9E21-78E0E00C5DA4}"/>
    <hyperlink ref="Q69" r:id="rId160" xr:uid="{E7052BC4-8991-4206-8EE8-6B923FC1A9EF}"/>
    <hyperlink ref="Q67" r:id="rId161" xr:uid="{07769DB3-59E7-44A5-A131-33D017F7A40D}"/>
    <hyperlink ref="Q66" r:id="rId162" xr:uid="{A5CE8723-E86D-4B9D-9DD5-AE1D97BCEB7C}"/>
    <hyperlink ref="Q65" r:id="rId163" xr:uid="{8FB0B7D3-8BB9-4F55-B809-A242BFDDE83A}"/>
    <hyperlink ref="L112" r:id="rId164" xr:uid="{A88EEEE8-0609-40B4-B196-D1B7216F3C5C}"/>
    <hyperlink ref="L20" r:id="rId165" xr:uid="{29E1B645-DD4C-4429-A3BE-2DD66804C8DA}"/>
    <hyperlink ref="Q43" r:id="rId166" xr:uid="{04AD3FFB-4C47-4279-A546-D32E66939D1A}"/>
    <hyperlink ref="L111" r:id="rId167" xr:uid="{B558460F-B125-4015-9A3E-EE0AD56D80F0}"/>
    <hyperlink ref="L24" r:id="rId168" xr:uid="{0AF33C99-EA47-42D4-A133-96F0D49367B2}"/>
    <hyperlink ref="L5" r:id="rId169" xr:uid="{47F4C94E-0018-4C43-9755-70463C7959E4}"/>
    <hyperlink ref="L106" r:id="rId170" xr:uid="{DD46FCDF-5652-432C-8088-FE1458F4EC39}"/>
    <hyperlink ref="L130" r:id="rId171" xr:uid="{B439D666-2FF4-41DD-8663-7B96917513B9}"/>
    <hyperlink ref="L13" r:id="rId172" xr:uid="{FFEB2AAB-CF2A-4EDB-84B6-E0FCBAFBF85B}"/>
    <hyperlink ref="L8" r:id="rId173" xr:uid="{54324229-028E-4CD8-9451-FE33CF5B0184}"/>
    <hyperlink ref="L149" r:id="rId174" xr:uid="{A5013827-9140-4C6A-A388-C885B43B220A}"/>
    <hyperlink ref="L148" r:id="rId175" xr:uid="{8EF6EE0C-54CD-444B-99E7-B5FA1830AD39}"/>
    <hyperlink ref="L105" r:id="rId176" xr:uid="{0741C483-6993-4FC6-A22C-1BDC1A04B1B7}"/>
    <hyperlink ref="L59" r:id="rId177" xr:uid="{AC34DF88-7BC3-472B-B8B8-CE52D80D728D}"/>
    <hyperlink ref="Q109" r:id="rId178" xr:uid="{DBD4AFBD-F6F0-4BBA-8823-A3AAA56491D3}"/>
    <hyperlink ref="L58" r:id="rId179" xr:uid="{92CA4854-6527-4248-92EF-34053D50B588}"/>
    <hyperlink ref="L117" r:id="rId180" xr:uid="{20B8417A-98A5-4589-BFDA-BE250E38DDD7}"/>
    <hyperlink ref="Q24" r:id="rId181" xr:uid="{BF91F0C4-66CF-435C-A343-D9E26D372A20}"/>
    <hyperlink ref="Q25" r:id="rId182" xr:uid="{3CA09A66-43E2-480D-A243-3D3A64AF44DD}"/>
    <hyperlink ref="L73" r:id="rId183" xr:uid="{677871B8-31FD-482A-93EA-16FB5D0CA792}"/>
    <hyperlink ref="L72" r:id="rId184" xr:uid="{AA4C4E31-7078-4CF5-A904-65EF946BFCA2}"/>
    <hyperlink ref="L69" r:id="rId185" xr:uid="{5958CBD3-B899-4DDD-82A4-D85B36592DEE}"/>
    <hyperlink ref="L67" r:id="rId186" xr:uid="{B762D930-D5C8-4CB7-AAD7-794318D5E64E}"/>
    <hyperlink ref="L66" r:id="rId187" xr:uid="{9074FB28-622B-489D-996D-9D739A550907}"/>
    <hyperlink ref="L65" r:id="rId188" xr:uid="{399C1292-70E1-4CE1-98F1-C7881DBD82DB}"/>
    <hyperlink ref="L64" r:id="rId189" xr:uid="{4FD93C03-4BC6-4119-B07C-E43A731A2116}"/>
    <hyperlink ref="L99" r:id="rId190" xr:uid="{2DFF29FE-9196-4B95-94C8-E11A4A8527C3}"/>
    <hyperlink ref="L98" r:id="rId191" xr:uid="{907B90FB-CA5B-4CB1-AAE2-DB603A85CB9A}"/>
    <hyperlink ref="L50" r:id="rId192" xr:uid="{F85366F3-2C61-4AE8-A911-4ADEDE019897}"/>
    <hyperlink ref="L97" r:id="rId193" xr:uid="{99CCC52D-2FBB-46C0-A956-2CB6718216CC}"/>
    <hyperlink ref="L96" r:id="rId194" xr:uid="{74EB984E-FCF0-4D0B-9B09-9A745DE6F2B6}"/>
    <hyperlink ref="L95" r:id="rId195" xr:uid="{D72B1F3D-9FC1-45C0-BABD-2E03F594FFD6}"/>
    <hyperlink ref="Q95" r:id="rId196" xr:uid="{0C055470-12D0-49C9-8340-98D319265574}"/>
    <hyperlink ref="Q94" r:id="rId197" xr:uid="{90464CAC-FB4A-44C9-8828-8486EFB1A3DE}"/>
    <hyperlink ref="L94" r:id="rId198" xr:uid="{ADC16C89-B1D7-4C3E-B4A3-9D0F2A4195B7}"/>
    <hyperlink ref="Q74" r:id="rId199" xr:uid="{B32F3C4C-BE87-44E2-9607-63DE62798776}"/>
    <hyperlink ref="Q100" r:id="rId200" xr:uid="{B27F2FDD-C985-4724-BD3C-AECCDE253047}"/>
    <hyperlink ref="Q78" r:id="rId201" xr:uid="{DCF65904-5C71-46ED-9E8A-2C2DDABB087D}"/>
    <hyperlink ref="L78" r:id="rId202" xr:uid="{A19CD4A7-FC4C-471A-80D7-8C243B85DC07}"/>
    <hyperlink ref="L93" r:id="rId203" xr:uid="{FD03C373-2C7C-4D95-8271-1554275E4321}"/>
    <hyperlink ref="L100" r:id="rId204" xr:uid="{CB4559CB-784D-419A-BA39-0EAFB97B5BAF}"/>
    <hyperlink ref="L25" r:id="rId205" xr:uid="{3E75FF2F-7E7A-44F6-B114-E698C4CF008E}"/>
    <hyperlink ref="L75" r:id="rId206" xr:uid="{268CDFB6-5557-4965-B911-BEE575B8AFEE}"/>
    <hyperlink ref="L74" r:id="rId207" xr:uid="{C4CE6E56-B805-41CF-9BD7-532E45783ECB}"/>
  </hyperlinks>
  <pageMargins left="0.7" right="0.7" top="0.75" bottom="0.75" header="0.3" footer="0.3"/>
  <pageSetup orientation="portrait" r:id="rId208"/>
  <drawing r:id="rId209"/>
  <legacyDrawing r:id="rId210"/>
  <extLst>
    <ext xmlns:x14="http://schemas.microsoft.com/office/spreadsheetml/2009/9/main" uri="{CCE6A557-97BC-4b89-ADB6-D9C93CAAB3DF}">
      <x14:dataValidations xmlns:xm="http://schemas.microsoft.com/office/excel/2006/main" disablePrompts="1" count="10">
        <x14:dataValidation type="list" allowBlank="1" showInputMessage="1" showErrorMessage="1" xr:uid="{48FEDE20-4DD9-44B0-AA1A-167067F4F5ED}">
          <x14:formula1>
            <xm:f>Supervisors!$A$22:$A$26</xm:f>
          </x14:formula1>
          <xm:sqref>B3:B610</xm:sqref>
        </x14:dataValidation>
        <x14:dataValidation type="list" allowBlank="1" showInputMessage="1" showErrorMessage="1" xr:uid="{CD68ECEF-038D-4E6D-A4BB-57D9B19905C2}">
          <x14:formula1>
            <xm:f>Lists!$A$21:$A$24</xm:f>
          </x14:formula1>
          <xm:sqref>AE3:AE152</xm:sqref>
        </x14:dataValidation>
        <x14:dataValidation type="list" allowBlank="1" showInputMessage="1" showErrorMessage="1" xr:uid="{BF4B4387-C125-464C-97B3-2175B79D02BC}">
          <x14:formula1>
            <xm:f>Lists!$H$2:$H$5</xm:f>
          </x14:formula1>
          <xm:sqref>T3:T150</xm:sqref>
        </x14:dataValidation>
        <x14:dataValidation type="list" allowBlank="1" showInputMessage="1" showErrorMessage="1" xr:uid="{E3132157-9768-4ECA-9B32-049F89049C0E}">
          <x14:formula1>
            <xm:f>Lists!$I$2:$I$5</xm:f>
          </x14:formula1>
          <xm:sqref>U3:U150</xm:sqref>
        </x14:dataValidation>
        <x14:dataValidation type="list" allowBlank="1" showInputMessage="1" showErrorMessage="1" xr:uid="{F14D3EB0-8852-460E-BD57-DBE15FBBB70D}">
          <x14:formula1>
            <xm:f>Lists!$E$22:$E$25</xm:f>
          </x14:formula1>
          <xm:sqref>AG3:AG151</xm:sqref>
        </x14:dataValidation>
        <x14:dataValidation type="list" allowBlank="1" showInputMessage="1" showErrorMessage="1" xr:uid="{BBD47619-F176-4E76-8F95-FB558B7EA54C}">
          <x14:formula1>
            <xm:f>Lists!$C$21:$C$23</xm:f>
          </x14:formula1>
          <xm:sqref>AF130:AF151 AF3:AF128</xm:sqref>
        </x14:dataValidation>
        <x14:dataValidation type="list" allowBlank="1" showInputMessage="1" showErrorMessage="1" xr:uid="{56B69F9B-AC59-48B5-AD42-DCFA95A91B3D}">
          <x14:formula1>
            <xm:f>Supervisors!$A$3:$A$19</xm:f>
          </x14:formula1>
          <xm:sqref>C154 C3:C150</xm:sqref>
        </x14:dataValidation>
        <x14:dataValidation type="list" allowBlank="1" showInputMessage="1" showErrorMessage="1" xr:uid="{92FC6678-A7B0-4B26-8FB1-1CCD0B2876A6}">
          <x14:formula1>
            <xm:f>Lists!#REF!</xm:f>
          </x14:formula1>
          <xm:sqref>AI129:XFD129 AF129</xm:sqref>
        </x14:dataValidation>
        <x14:dataValidation type="list" allowBlank="1" showInputMessage="1" showErrorMessage="1" xr:uid="{62F50CB4-5AE7-4928-A0E2-08DCD256E6DE}">
          <x14:formula1>
            <xm:f>Lists!$F$2:$F$8</xm:f>
          </x14:formula1>
          <xm:sqref>S3:S153</xm:sqref>
        </x14:dataValidation>
        <x14:dataValidation type="list" allowBlank="1" showInputMessage="1" showErrorMessage="1" xr:uid="{F9A9D9CF-7BBB-41A2-B5C1-D2769F453B99}">
          <x14:formula1>
            <xm:f>Lists!$E$2:$E$8</xm:f>
          </x14:formula1>
          <xm:sqref>R3:R160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5903F-9CC1-44BF-9DE2-65DFA2C406AF}">
  <sheetPr codeName="Sheet2">
    <tabColor theme="5" tint="0.79998168889431442"/>
  </sheetPr>
  <dimension ref="A1:L24"/>
  <sheetViews>
    <sheetView zoomScale="90" zoomScaleNormal="90" workbookViewId="0">
      <pane ySplit="1" topLeftCell="A2" activePane="bottomLeft" state="frozen"/>
      <selection activeCell="R3" sqref="R3:R152"/>
      <selection pane="bottomLeft" activeCell="E8" sqref="E8:F8"/>
    </sheetView>
  </sheetViews>
  <sheetFormatPr defaultColWidth="9" defaultRowHeight="14.25" x14ac:dyDescent="0.2"/>
  <cols>
    <col min="1" max="1" width="15.25" style="3" bestFit="1" customWidth="1"/>
    <col min="2" max="2" width="1.25" style="3" customWidth="1"/>
    <col min="3" max="3" width="21.125" style="3" customWidth="1"/>
    <col min="4" max="4" width="1.25" style="3" customWidth="1"/>
    <col min="5" max="5" width="14.5" style="2" customWidth="1"/>
    <col min="6" max="6" width="17.5" style="2" bestFit="1" customWidth="1"/>
    <col min="7" max="7" width="1.25" style="3" customWidth="1"/>
    <col min="8" max="8" width="15.5" style="2" bestFit="1" customWidth="1"/>
    <col min="9" max="9" width="12.125" style="2" bestFit="1" customWidth="1"/>
    <col min="10" max="10" width="1.25" style="3" customWidth="1"/>
    <col min="11" max="11" width="15.25" style="2" bestFit="1" customWidth="1"/>
    <col min="12" max="12" width="1.25" style="3" customWidth="1"/>
    <col min="13" max="16384" width="9" style="2"/>
  </cols>
  <sheetData>
    <row r="1" spans="1:10" ht="33" customHeight="1" x14ac:dyDescent="0.2">
      <c r="A1" s="1" t="s">
        <v>57</v>
      </c>
      <c r="B1" s="1"/>
      <c r="C1" s="1" t="s">
        <v>42</v>
      </c>
      <c r="D1" s="1"/>
      <c r="E1" s="1" t="s">
        <v>41</v>
      </c>
      <c r="F1" s="1" t="s">
        <v>61</v>
      </c>
      <c r="G1" s="1"/>
      <c r="H1" s="66" t="s">
        <v>1211</v>
      </c>
      <c r="I1" s="66" t="s">
        <v>1213</v>
      </c>
      <c r="J1" s="1"/>
    </row>
    <row r="2" spans="1:10" x14ac:dyDescent="0.2">
      <c r="A2" s="3" t="s">
        <v>1</v>
      </c>
      <c r="C2" s="3" t="s">
        <v>320</v>
      </c>
      <c r="E2" s="2" t="s">
        <v>1158</v>
      </c>
      <c r="F2" s="3" t="s">
        <v>1337</v>
      </c>
      <c r="G2" s="3" t="s">
        <v>152</v>
      </c>
      <c r="H2" s="3" t="s">
        <v>1205</v>
      </c>
      <c r="I2" s="2" t="s">
        <v>1206</v>
      </c>
      <c r="J2" s="3" t="s">
        <v>152</v>
      </c>
    </row>
    <row r="3" spans="1:10" x14ac:dyDescent="0.2">
      <c r="A3" s="3" t="s">
        <v>9</v>
      </c>
      <c r="C3" s="3" t="s">
        <v>321</v>
      </c>
      <c r="E3" s="2" t="s">
        <v>889</v>
      </c>
      <c r="F3" s="2" t="s">
        <v>888</v>
      </c>
      <c r="G3" s="3" t="s">
        <v>152</v>
      </c>
      <c r="H3" s="3" t="s">
        <v>1209</v>
      </c>
      <c r="I3" s="2" t="s">
        <v>1210</v>
      </c>
      <c r="J3" s="3" t="s">
        <v>152</v>
      </c>
    </row>
    <row r="4" spans="1:10" x14ac:dyDescent="0.2">
      <c r="A4" s="3" t="s">
        <v>6</v>
      </c>
      <c r="C4" s="3" t="s">
        <v>322</v>
      </c>
      <c r="E4" s="2" t="s">
        <v>65</v>
      </c>
      <c r="F4" s="2" t="s">
        <v>887</v>
      </c>
      <c r="G4" s="3" t="s">
        <v>152</v>
      </c>
      <c r="H4" s="3" t="s">
        <v>1230</v>
      </c>
      <c r="I4" s="2" t="s">
        <v>1232</v>
      </c>
      <c r="J4" s="3" t="s">
        <v>152</v>
      </c>
    </row>
    <row r="5" spans="1:10" x14ac:dyDescent="0.2">
      <c r="A5" s="3" t="s">
        <v>15</v>
      </c>
      <c r="C5" s="3" t="s">
        <v>323</v>
      </c>
      <c r="E5" s="2" t="s">
        <v>755</v>
      </c>
      <c r="F5" s="2" t="s">
        <v>886</v>
      </c>
      <c r="G5" s="3" t="s">
        <v>152</v>
      </c>
      <c r="H5" s="3" t="s">
        <v>1207</v>
      </c>
      <c r="I5" s="2" t="s">
        <v>1208</v>
      </c>
      <c r="J5" s="3" t="s">
        <v>152</v>
      </c>
    </row>
    <row r="6" spans="1:10" x14ac:dyDescent="0.2">
      <c r="C6" s="3" t="s">
        <v>5</v>
      </c>
      <c r="E6" s="2" t="s">
        <v>1219</v>
      </c>
      <c r="F6" s="2" t="s">
        <v>1692</v>
      </c>
      <c r="G6" s="3" t="s">
        <v>152</v>
      </c>
      <c r="J6" s="3" t="s">
        <v>152</v>
      </c>
    </row>
    <row r="7" spans="1:10" x14ac:dyDescent="0.2">
      <c r="C7" s="3" t="s">
        <v>0</v>
      </c>
      <c r="E7" s="2" t="s">
        <v>891</v>
      </c>
      <c r="F7" s="2" t="s">
        <v>890</v>
      </c>
      <c r="G7" s="3" t="s">
        <v>152</v>
      </c>
    </row>
    <row r="8" spans="1:10" x14ac:dyDescent="0.2">
      <c r="E8" s="44"/>
      <c r="G8" s="3" t="s">
        <v>152</v>
      </c>
      <c r="H8" s="2" t="s">
        <v>152</v>
      </c>
    </row>
    <row r="20" spans="1:5" ht="33" customHeight="1" x14ac:dyDescent="0.2">
      <c r="A20" s="1" t="s">
        <v>1270</v>
      </c>
      <c r="B20" s="1"/>
      <c r="C20" s="66" t="s">
        <v>813</v>
      </c>
      <c r="D20" s="1"/>
    </row>
    <row r="21" spans="1:5" x14ac:dyDescent="0.2">
      <c r="A21" s="2" t="s">
        <v>1265</v>
      </c>
      <c r="C21" s="3" t="s">
        <v>1317</v>
      </c>
      <c r="E21" s="66" t="s">
        <v>1299</v>
      </c>
    </row>
    <row r="22" spans="1:5" x14ac:dyDescent="0.2">
      <c r="A22" s="2" t="s">
        <v>1301</v>
      </c>
      <c r="E22" s="2" t="s">
        <v>1313</v>
      </c>
    </row>
    <row r="23" spans="1:5" x14ac:dyDescent="0.2">
      <c r="A23" s="2" t="s">
        <v>1302</v>
      </c>
      <c r="E23" s="2" t="s">
        <v>1315</v>
      </c>
    </row>
    <row r="24" spans="1:5" x14ac:dyDescent="0.2">
      <c r="A24" s="2" t="s">
        <v>1300</v>
      </c>
      <c r="E24" s="2" t="s">
        <v>1314</v>
      </c>
    </row>
  </sheetData>
  <sheetProtection selectLockedCells="1"/>
  <sortState xmlns:xlrd2="http://schemas.microsoft.com/office/spreadsheetml/2017/richdata2" ref="E3:F15">
    <sortCondition ref="E2:E15"/>
  </sortState>
  <conditionalFormatting sqref="E8">
    <cfRule type="containsText" dxfId="0" priority="1" operator="containsText" text="open">
      <formula>NOT(ISERROR(SEARCH("open",E8)))</formula>
    </cfRule>
  </conditionalFormatting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7EFBDD-CBE6-47E1-8516-C7BE46DC76B6}">
  <sheetPr codeName="Sheet3">
    <tabColor theme="5" tint="0.79998168889431442"/>
  </sheetPr>
  <dimension ref="A1:N26"/>
  <sheetViews>
    <sheetView zoomScaleNormal="100" workbookViewId="0">
      <selection activeCell="A15" sqref="A15"/>
    </sheetView>
  </sheetViews>
  <sheetFormatPr defaultColWidth="9" defaultRowHeight="14.25" x14ac:dyDescent="0.2"/>
  <cols>
    <col min="1" max="1" width="23.875" style="2" customWidth="1"/>
    <col min="2" max="2" width="2.625" style="2" customWidth="1"/>
    <col min="3" max="3" width="36.5" style="2" bestFit="1" customWidth="1"/>
    <col min="4" max="4" width="12.875" style="2" customWidth="1"/>
    <col min="5" max="5" width="23.25" style="2" customWidth="1"/>
    <col min="6" max="6" width="11.625" style="8" bestFit="1" customWidth="1"/>
    <col min="7" max="7" width="9.5" bestFit="1" customWidth="1"/>
    <col min="8" max="8" width="7.625" bestFit="1" customWidth="1"/>
    <col min="9" max="9" width="11.75" style="8" customWidth="1"/>
    <col min="10" max="10" width="143.75" style="11" bestFit="1" customWidth="1"/>
    <col min="15" max="16384" width="9" style="2"/>
  </cols>
  <sheetData>
    <row r="1" spans="1:11" x14ac:dyDescent="0.2">
      <c r="B1" s="119"/>
      <c r="E1" s="18" t="s">
        <v>909</v>
      </c>
      <c r="F1" s="10">
        <f>SUM(F2:F19)</f>
        <v>22143</v>
      </c>
      <c r="G1" s="10">
        <f>SUM(G2:G19)</f>
        <v>343</v>
      </c>
      <c r="H1" s="10">
        <f>SUM(H2:H19)</f>
        <v>22486</v>
      </c>
      <c r="I1" s="10">
        <f>SUM(I2:I19)</f>
        <v>152</v>
      </c>
      <c r="J1" s="19"/>
    </row>
    <row r="2" spans="1:11" s="94" customFormat="1" ht="33" customHeight="1" x14ac:dyDescent="0.2">
      <c r="A2" s="94" t="s">
        <v>970</v>
      </c>
      <c r="C2" s="94" t="s">
        <v>1272</v>
      </c>
      <c r="D2" s="94" t="s">
        <v>72</v>
      </c>
      <c r="E2" s="94" t="s">
        <v>125</v>
      </c>
      <c r="F2" s="95" t="s">
        <v>245</v>
      </c>
      <c r="G2" s="96" t="s">
        <v>908</v>
      </c>
      <c r="H2" s="96" t="s">
        <v>906</v>
      </c>
      <c r="I2" s="95" t="s">
        <v>244</v>
      </c>
      <c r="J2" s="97"/>
      <c r="K2" s="94" t="s">
        <v>152</v>
      </c>
    </row>
    <row r="3" spans="1:11" x14ac:dyDescent="0.2">
      <c r="A3" s="6" t="s">
        <v>67</v>
      </c>
      <c r="B3" s="6"/>
      <c r="C3" s="6"/>
      <c r="D3" s="2" t="s">
        <v>69</v>
      </c>
      <c r="E3" s="7" t="s">
        <v>1388</v>
      </c>
      <c r="F3" s="8">
        <f>SUMIF(Data!$C$3:$C$495,A3,Data!$Y$3:$Y$495)</f>
        <v>1585</v>
      </c>
      <c r="G3">
        <f>SUMIF(Data!$C$3:$C$495,A3,Data!$AA$3:$AA$495)</f>
        <v>1</v>
      </c>
      <c r="H3" s="16">
        <f t="shared" ref="H3:H19" si="0">SUM(F3:G3)</f>
        <v>1586</v>
      </c>
      <c r="I3" s="8">
        <f>COUNTIF(Data!$C$3:$C$495,Supervisors!A3)</f>
        <v>13</v>
      </c>
      <c r="J3" s="11" t="str">
        <f t="shared" ref="J3:J19" si="1">CONCATENATE(A3,B3,C3,"                                                       ",D3,"                                                       ",E3,"                                                       Portfolio: ",H3," / ",I3," Properties")</f>
        <v>Cheri Goss                                                       949-486-7157                                                       CGoss@ipgliving.com                                                       Portfolio: 1586 / 13 Properties</v>
      </c>
      <c r="K3" t="s">
        <v>152</v>
      </c>
    </row>
    <row r="4" spans="1:11" x14ac:dyDescent="0.2">
      <c r="A4" s="6" t="s">
        <v>1694</v>
      </c>
      <c r="B4" s="6"/>
      <c r="C4" s="6"/>
      <c r="D4" s="2" t="s">
        <v>1335</v>
      </c>
      <c r="E4" s="7" t="s">
        <v>1389</v>
      </c>
      <c r="F4" s="8">
        <f>SUMIF(Data!$C$3:$C$495,A4,Data!$Y$3:$Y$495)</f>
        <v>1371</v>
      </c>
      <c r="G4">
        <f>SUMIF(Data!$C$3:$C$495,A4,Data!$AA$3:$AA$495)</f>
        <v>0</v>
      </c>
      <c r="H4" s="16">
        <f t="shared" si="0"/>
        <v>1371</v>
      </c>
      <c r="I4" s="8">
        <f>COUNTIF(Data!$C$3:$C$495,Supervisors!A4)</f>
        <v>10</v>
      </c>
      <c r="J4" s="11" t="str">
        <f>CONCATENATE(A4,B4,C4,"                                                       ",D4,"                                                       ",E4,"                                                       Portfolio: ",H4," / ",I4," Properties")</f>
        <v>Danielle Schingen (1)                                                       949-486-7138                                                       DSchingen@ipgliving.com                                                       Portfolio: 1371 / 10 Properties</v>
      </c>
      <c r="K4" t="s">
        <v>152</v>
      </c>
    </row>
    <row r="5" spans="1:11" x14ac:dyDescent="0.2">
      <c r="A5" s="6" t="s">
        <v>1695</v>
      </c>
      <c r="B5" s="6"/>
      <c r="C5" s="6"/>
      <c r="D5" s="2" t="s">
        <v>1335</v>
      </c>
      <c r="E5" s="7" t="s">
        <v>1389</v>
      </c>
      <c r="F5" s="8">
        <f>SUMIF(Data!$C$3:$C$495,A5,Data!$Y$3:$Y$495)</f>
        <v>151</v>
      </c>
      <c r="G5">
        <f>SUMIF(Data!$C$3:$C$495,A5,Data!$AA$3:$AA$495)</f>
        <v>0</v>
      </c>
      <c r="H5" s="16">
        <f t="shared" ref="H5" si="2">SUM(F5:G5)</f>
        <v>151</v>
      </c>
      <c r="I5" s="8">
        <f>COUNTIF(Data!$C$3:$C$495,Supervisors!A5)</f>
        <v>1</v>
      </c>
      <c r="J5" s="11" t="str">
        <f>CONCATENATE(A5,B5,C5,"                                                       ",D5,"                                                       ",E5,"                                                       Portfolio: ",H5," / ",I5," Properties")</f>
        <v>Danielle Schingen (2)                                                       949-486-7138                                                       DSchingen@ipgliving.com                                                       Portfolio: 151 / 1 Properties</v>
      </c>
      <c r="K5" t="s">
        <v>152</v>
      </c>
    </row>
    <row r="6" spans="1:11" ht="12" customHeight="1" x14ac:dyDescent="0.2">
      <c r="A6" s="6" t="s">
        <v>104</v>
      </c>
      <c r="D6" s="2" t="s">
        <v>1169</v>
      </c>
      <c r="E6" s="15" t="s">
        <v>1390</v>
      </c>
      <c r="F6" s="8">
        <f>SUMIF(Data!$C$3:$C$495,A6,Data!$Y$3:$Y$495)</f>
        <v>2108</v>
      </c>
      <c r="G6">
        <f>SUMIF(Data!$C$3:$C$495,A6,Data!$AA$3:$AA$495)</f>
        <v>5</v>
      </c>
      <c r="H6" s="16">
        <f t="shared" si="0"/>
        <v>2113</v>
      </c>
      <c r="I6" s="8">
        <f>COUNTIF(Data!$C$3:$C$495,Supervisors!A6)</f>
        <v>9</v>
      </c>
      <c r="J6" s="11" t="str">
        <f t="shared" si="1"/>
        <v>Edith Alvarez                                                       949-676‐1878                                                       EAlvarez@ipgliving.com                                                       Portfolio: 2113 / 9 Properties</v>
      </c>
      <c r="K6" t="s">
        <v>152</v>
      </c>
    </row>
    <row r="7" spans="1:11" x14ac:dyDescent="0.2">
      <c r="A7" s="3" t="s">
        <v>1586</v>
      </c>
      <c r="B7" s="119"/>
      <c r="C7" s="3"/>
      <c r="D7" s="2" t="s">
        <v>1587</v>
      </c>
      <c r="E7" s="15" t="s">
        <v>1662</v>
      </c>
      <c r="F7" s="8">
        <f>SUMIF(Data!$C$3:$C$495,A7,Data!$Y$3:$Y$495)</f>
        <v>786</v>
      </c>
      <c r="G7">
        <f>SUMIF(Data!$C$3:$C$495,A7,Data!$AA$3:$AA$495)</f>
        <v>0</v>
      </c>
      <c r="H7" s="16">
        <f t="shared" si="0"/>
        <v>786</v>
      </c>
      <c r="I7" s="8">
        <f>COUNTIF(Data!$C$3:$C$495,Supervisors!A7)</f>
        <v>5</v>
      </c>
      <c r="J7" s="11" t="str">
        <f t="shared" si="1"/>
        <v>Hannah Porter                                                       949-486-7120                                                       HPorter@ipgliving.com                                                       Portfolio: 786 / 5 Properties</v>
      </c>
      <c r="K7" t="s">
        <v>152</v>
      </c>
    </row>
    <row r="8" spans="1:11" x14ac:dyDescent="0.2">
      <c r="A8" s="2" t="s">
        <v>1228</v>
      </c>
      <c r="D8" s="2" t="s">
        <v>1234</v>
      </c>
      <c r="E8" s="7" t="s">
        <v>1391</v>
      </c>
      <c r="F8" s="8">
        <f>SUMIF(Data!$C$3:$C$495,A8,Data!$Y$3:$Y$495)</f>
        <v>1245</v>
      </c>
      <c r="G8">
        <f>SUMIF(Data!$C$3:$C$495,A8,Data!$AA$3:$AA$495)</f>
        <v>0</v>
      </c>
      <c r="H8" s="16">
        <f t="shared" si="0"/>
        <v>1245</v>
      </c>
      <c r="I8" s="8">
        <f>COUNTIF(Data!$C$3:$C$495,Supervisors!A8)</f>
        <v>10</v>
      </c>
      <c r="J8" s="11" t="str">
        <f t="shared" si="1"/>
        <v>Jeannette Lockwood                                                       949-486-7148                                                         JLockwood@ipgliving.com                                                       Portfolio: 1245 / 10 Properties</v>
      </c>
      <c r="K8" t="s">
        <v>152</v>
      </c>
    </row>
    <row r="9" spans="1:11" x14ac:dyDescent="0.2">
      <c r="A9" s="6" t="s">
        <v>1249</v>
      </c>
      <c r="B9" s="6"/>
      <c r="C9" s="6"/>
      <c r="D9" s="2" t="s">
        <v>1262</v>
      </c>
      <c r="E9" s="15" t="s">
        <v>1392</v>
      </c>
      <c r="F9" s="8">
        <f>SUMIF(Data!$C$3:$C$495,A9,Data!$Y$3:$Y$495)</f>
        <v>1534</v>
      </c>
      <c r="G9">
        <f>SUMIF(Data!$C$3:$C$495,A9,Data!$AA$3:$AA$495)</f>
        <v>0</v>
      </c>
      <c r="H9" s="16">
        <f t="shared" si="0"/>
        <v>1534</v>
      </c>
      <c r="I9" s="8">
        <f>COUNTIF(Data!$C$3:$C$495,Supervisors!A9)</f>
        <v>11</v>
      </c>
      <c r="J9" s="11" t="str">
        <f t="shared" si="1"/>
        <v>Jennifer Peters                                                       949-486-7122                                                       JPeters@ipgliving.com                                                       Portfolio: 1534 / 11 Properties</v>
      </c>
      <c r="K9" t="s">
        <v>152</v>
      </c>
    </row>
    <row r="10" spans="1:11" x14ac:dyDescent="0.2">
      <c r="A10" s="6" t="s">
        <v>1239</v>
      </c>
      <c r="B10" s="6"/>
      <c r="C10" s="6"/>
      <c r="D10" s="2" t="s">
        <v>1266</v>
      </c>
      <c r="E10" s="7" t="s">
        <v>1393</v>
      </c>
      <c r="F10" s="8">
        <f>SUMIF(Data!$C$3:$C$495,A10,Data!$Y$3:$Y$495)</f>
        <v>1572</v>
      </c>
      <c r="G10">
        <f>SUMIF(Data!$C$3:$C$495,A10,Data!$AA$3:$AA$495)</f>
        <v>24</v>
      </c>
      <c r="H10" s="16">
        <f t="shared" si="0"/>
        <v>1596</v>
      </c>
      <c r="I10" s="8">
        <f>COUNTIF(Data!$C$3:$C$495,Supervisors!A10)</f>
        <v>11</v>
      </c>
      <c r="J10" s="11" t="str">
        <f t="shared" si="1"/>
        <v>Jessica Hensley                                                       949-486-7173                                                       JHensley@ipgliving.com                                                       Portfolio: 1596 / 11 Properties</v>
      </c>
      <c r="K10" t="s">
        <v>152</v>
      </c>
    </row>
    <row r="11" spans="1:11" x14ac:dyDescent="0.2">
      <c r="A11" s="2" t="s">
        <v>1588</v>
      </c>
      <c r="C11" s="3"/>
      <c r="D11" s="2" t="s">
        <v>1563</v>
      </c>
      <c r="E11" s="7" t="s">
        <v>1562</v>
      </c>
      <c r="F11" s="8">
        <f>SUMIF(Data!$C$3:$C$495,A11,Data!$Y$3:$Y$495)</f>
        <v>2034</v>
      </c>
      <c r="G11">
        <f>SUMIF(Data!$C$3:$C$495,A11,Data!$AA$3:$AA$495)</f>
        <v>132</v>
      </c>
      <c r="H11" s="16">
        <f t="shared" si="0"/>
        <v>2166</v>
      </c>
      <c r="I11" s="8">
        <f>COUNTIF(Data!$C$3:$C$495,Supervisors!A11)</f>
        <v>14</v>
      </c>
      <c r="J11" s="11" t="str">
        <f t="shared" si="1"/>
        <v>Josh Van Noy                                                        949-676-1881                                                       JVanNoy@ipgliving.com                                                       Portfolio: 2166 / 14 Properties</v>
      </c>
      <c r="K11" t="s">
        <v>152</v>
      </c>
    </row>
    <row r="12" spans="1:11" x14ac:dyDescent="0.2">
      <c r="A12" s="6" t="s">
        <v>1722</v>
      </c>
      <c r="E12" s="15"/>
      <c r="F12" s="8">
        <f>SUMIF(Data!$C$3:$C$495,A12,Data!$Y$3:$Y$495)</f>
        <v>390</v>
      </c>
      <c r="G12">
        <f>SUMIF(Data!$C$3:$C$495,A12,Data!$AA$3:$AA$495)</f>
        <v>68</v>
      </c>
      <c r="H12" s="16">
        <f t="shared" si="0"/>
        <v>458</v>
      </c>
      <c r="I12" s="8">
        <f>COUNTIF(Data!$C$3:$C$495,Supervisors!A12)</f>
        <v>3</v>
      </c>
      <c r="J12" s="11" t="str">
        <f t="shared" si="1"/>
        <v>open - Jeanette covering                                                                                                                                                                     Portfolio: 458 / 3 Properties</v>
      </c>
      <c r="K12" t="s">
        <v>152</v>
      </c>
    </row>
    <row r="13" spans="1:11" x14ac:dyDescent="0.2">
      <c r="A13" s="6" t="s">
        <v>1723</v>
      </c>
      <c r="E13" s="15"/>
      <c r="F13" s="8">
        <f>SUMIF(Data!$C$3:$C$495,A13,Data!$Y$3:$Y$495)</f>
        <v>769</v>
      </c>
      <c r="G13">
        <f>SUMIF(Data!$C$3:$C$495,A13,Data!$AA$3:$AA$495)</f>
        <v>0</v>
      </c>
      <c r="H13" s="16">
        <f t="shared" ref="H13" si="3">SUM(F13:G13)</f>
        <v>769</v>
      </c>
      <c r="I13" s="8">
        <f>COUNTIF(Data!$C$3:$C$495,Supervisors!A13)</f>
        <v>5</v>
      </c>
      <c r="J13" s="11" t="str">
        <f t="shared" ref="J13" si="4">CONCATENATE(A13,B13,C13,"                                                       ",D13,"                                                       ",E13,"                                                       Portfolio: ",H13," / ",I13," Properties")</f>
        <v>open - Jessica covering                                                                                                                                                                     Portfolio: 769 / 5 Properties</v>
      </c>
      <c r="K13" t="s">
        <v>152</v>
      </c>
    </row>
    <row r="14" spans="1:11" x14ac:dyDescent="0.2">
      <c r="A14" s="6" t="s">
        <v>1724</v>
      </c>
      <c r="E14" s="15"/>
      <c r="F14" s="8">
        <f>SUMIF(Data!$C$3:$C$495,A14,Data!$Y$3:$Y$495)</f>
        <v>254</v>
      </c>
      <c r="G14">
        <f>SUMIF(Data!$C$3:$C$495,A14,Data!$AA$3:$AA$495)</f>
        <v>0</v>
      </c>
      <c r="H14" s="16">
        <f t="shared" si="0"/>
        <v>254</v>
      </c>
      <c r="I14" s="8">
        <f>COUNTIF(Data!$C$3:$C$495,Supervisors!A14)</f>
        <v>2</v>
      </c>
      <c r="J14" s="11" t="str">
        <f t="shared" si="1"/>
        <v>open - Scott covering                                                                                                                                                                     Portfolio: 254 / 2 Properties</v>
      </c>
      <c r="K14" t="s">
        <v>152</v>
      </c>
    </row>
    <row r="15" spans="1:11" x14ac:dyDescent="0.2">
      <c r="A15" s="2" t="s">
        <v>68</v>
      </c>
      <c r="D15" s="2" t="s">
        <v>70</v>
      </c>
      <c r="E15" s="15" t="s">
        <v>1394</v>
      </c>
      <c r="F15" s="8">
        <f>SUMIF(Data!$C$3:$C$495,A15,Data!$Y$3:$Y$495)</f>
        <v>1954</v>
      </c>
      <c r="G15">
        <f>SUMIF(Data!$C$3:$C$495,A15,Data!$AA$3:$AA$495)</f>
        <v>107</v>
      </c>
      <c r="H15" s="16">
        <f t="shared" si="0"/>
        <v>2061</v>
      </c>
      <c r="I15" s="8">
        <f>COUNTIF(Data!$C$3:$C$495,Supervisors!A15)</f>
        <v>15</v>
      </c>
      <c r="J15" s="11" t="str">
        <f t="shared" si="1"/>
        <v>Melanie Fink                                                       949-486-7161                                                       MFink@ipgliving.com                                                       Portfolio: 2061 / 15 Properties</v>
      </c>
      <c r="K15" t="s">
        <v>152</v>
      </c>
    </row>
    <row r="16" spans="1:11" ht="13.5" customHeight="1" x14ac:dyDescent="0.2">
      <c r="A16" s="2" t="s">
        <v>60</v>
      </c>
      <c r="D16" s="3" t="s">
        <v>66</v>
      </c>
      <c r="E16" s="15" t="s">
        <v>1395</v>
      </c>
      <c r="F16" s="8">
        <f>SUMIF(Data!$C$3:$C$495,A16,Data!$Y$3:$Y$495)</f>
        <v>1867</v>
      </c>
      <c r="G16">
        <f>SUMIF(Data!$C$3:$C$495,A16,Data!$AA$3:$AA$495)</f>
        <v>1</v>
      </c>
      <c r="H16" s="16">
        <f t="shared" si="0"/>
        <v>1868</v>
      </c>
      <c r="I16" s="8">
        <f>COUNTIF(Data!$C$3:$C$495,Supervisors!A16)</f>
        <v>10</v>
      </c>
      <c r="J16" s="11" t="str">
        <f t="shared" si="1"/>
        <v>Melina Miramonte                                                       949-486-7151                                                       MMiramonte@ipgliving.com                                                       Portfolio: 1868 / 10 Properties</v>
      </c>
      <c r="K16" t="s">
        <v>152</v>
      </c>
    </row>
    <row r="17" spans="1:11" x14ac:dyDescent="0.2">
      <c r="A17" s="6" t="s">
        <v>1130</v>
      </c>
      <c r="B17" s="3"/>
      <c r="C17" s="3"/>
      <c r="D17" s="2" t="s">
        <v>71</v>
      </c>
      <c r="E17" s="15" t="s">
        <v>1396</v>
      </c>
      <c r="F17" s="8">
        <f>SUMIF(Data!$C$3:$C$495,A17,Data!$Y$3:$Y$495)</f>
        <v>1208</v>
      </c>
      <c r="G17">
        <f>SUMIF(Data!$C$3:$C$495,A17,Data!$AA$3:$AA$495)</f>
        <v>5</v>
      </c>
      <c r="H17" s="16">
        <f t="shared" si="0"/>
        <v>1213</v>
      </c>
      <c r="I17" s="8">
        <f>COUNTIF(Data!$C$3:$C$495,Supervisors!A17)</f>
        <v>12</v>
      </c>
      <c r="J17" s="11" t="str">
        <f t="shared" si="1"/>
        <v>Scott Succo                                                       949-486-7159                                                       SSucco@ipgliving.com                                                       Portfolio: 1213 / 12 Properties</v>
      </c>
      <c r="K17" t="s">
        <v>152</v>
      </c>
    </row>
    <row r="18" spans="1:11" x14ac:dyDescent="0.2">
      <c r="A18" s="6" t="s">
        <v>812</v>
      </c>
      <c r="B18" s="3"/>
      <c r="C18" s="3"/>
      <c r="D18" s="2" t="s">
        <v>1339</v>
      </c>
      <c r="E18" s="15" t="s">
        <v>1397</v>
      </c>
      <c r="F18" s="8">
        <f>SUMIF(Data!$C$3:$C$495,A18,Data!$Y$3:$Y$495)</f>
        <v>1299</v>
      </c>
      <c r="G18">
        <f>SUMIF(Data!$C$3:$C$495,A18,Data!$AA$3:$AA$495)</f>
        <v>0</v>
      </c>
      <c r="H18" s="16">
        <f t="shared" si="0"/>
        <v>1299</v>
      </c>
      <c r="I18" s="8">
        <f>COUNTIF(Data!$C$3:$C$495,Supervisors!A18)</f>
        <v>8</v>
      </c>
      <c r="J18" s="11" t="str">
        <f t="shared" si="1"/>
        <v>Toni Piccolo                                                       949-486-7162                                                       TPiccolo@ipgliving.com                                                       Portfolio: 1299 / 8 Properties</v>
      </c>
      <c r="K18" t="s">
        <v>152</v>
      </c>
    </row>
    <row r="19" spans="1:11" x14ac:dyDescent="0.2">
      <c r="A19" s="3" t="s">
        <v>10</v>
      </c>
      <c r="B19" s="3"/>
      <c r="C19" s="3"/>
      <c r="D19" s="2" t="s">
        <v>56</v>
      </c>
      <c r="E19" s="15" t="s">
        <v>1398</v>
      </c>
      <c r="F19" s="8">
        <f>SUMIF(Data!$C$3:$C$495,A19,Data!$Y$3:$Y$495)</f>
        <v>2016</v>
      </c>
      <c r="G19">
        <f>SUMIF(Data!$C$3:$C$495,A19,Data!$AA$3:$AA$495)</f>
        <v>0</v>
      </c>
      <c r="H19" s="16">
        <f t="shared" si="0"/>
        <v>2016</v>
      </c>
      <c r="I19" s="8">
        <f>COUNTIF(Data!$C$3:$C$495,Supervisors!A19)</f>
        <v>13</v>
      </c>
      <c r="J19" s="11" t="str">
        <f t="shared" si="1"/>
        <v>Valerie Avila                                                       949-486-7175                                                       VAvila@ipgliving.com                                                       Portfolio: 2016 / 13 Properties</v>
      </c>
      <c r="K19" t="s">
        <v>152</v>
      </c>
    </row>
    <row r="20" spans="1:11" x14ac:dyDescent="0.2">
      <c r="A20" s="3"/>
      <c r="B20" s="3"/>
      <c r="C20" s="3"/>
      <c r="E20" s="15"/>
      <c r="H20" s="16"/>
    </row>
    <row r="21" spans="1:11" x14ac:dyDescent="0.2">
      <c r="A21" s="5" t="s">
        <v>1275</v>
      </c>
      <c r="B21" s="5"/>
      <c r="C21" s="5" t="s">
        <v>1272</v>
      </c>
      <c r="D21" s="5" t="s">
        <v>72</v>
      </c>
      <c r="E21" s="5" t="s">
        <v>125</v>
      </c>
      <c r="F21" s="9" t="s">
        <v>245</v>
      </c>
      <c r="G21" s="17" t="s">
        <v>908</v>
      </c>
      <c r="H21" s="17" t="s">
        <v>906</v>
      </c>
      <c r="I21" s="9" t="s">
        <v>244</v>
      </c>
      <c r="K21" t="s">
        <v>152</v>
      </c>
    </row>
    <row r="22" spans="1:11" x14ac:dyDescent="0.2">
      <c r="A22" s="3" t="s">
        <v>1235</v>
      </c>
      <c r="B22" s="3" t="s">
        <v>1338</v>
      </c>
      <c r="C22" s="3" t="s">
        <v>1411</v>
      </c>
      <c r="D22" s="2" t="s">
        <v>1236</v>
      </c>
      <c r="E22" s="29" t="s">
        <v>1399</v>
      </c>
      <c r="F22" s="8">
        <f>SUMIF(Data!$B$3:$B$495,A22,Data!$Y$3:$Y$495)</f>
        <v>0</v>
      </c>
      <c r="G22">
        <f>SUMIF(Data!$B$3:$B$495,A22,Data!$AA$3:$AA$495)</f>
        <v>0</v>
      </c>
      <c r="H22" s="16">
        <f t="shared" ref="H22" si="5">SUM(F22:G22)</f>
        <v>0</v>
      </c>
      <c r="I22" s="8">
        <f>COUNTIF(Data!$B$3:$C$495,Supervisors!A22)</f>
        <v>0</v>
      </c>
      <c r="J22" s="11" t="str">
        <f t="shared" ref="J22:J26" si="6">CONCATENATE(A22,B22,C22,"               ",D22,"               ",E22,"               Portfolio: ",H22," / ",I22," Properties")</f>
        <v>Julie Rodriguez, President               949-486-7141                JRodriguez@ipgliving.com               Portfolio: 0 / 0 Properties</v>
      </c>
      <c r="K22" t="s">
        <v>152</v>
      </c>
    </row>
    <row r="23" spans="1:11" x14ac:dyDescent="0.2">
      <c r="A23" s="3" t="s">
        <v>971</v>
      </c>
      <c r="B23" s="3" t="s">
        <v>1338</v>
      </c>
      <c r="C23" s="3" t="s">
        <v>1412</v>
      </c>
      <c r="D23" s="2" t="s">
        <v>1217</v>
      </c>
      <c r="E23" s="15" t="s">
        <v>1400</v>
      </c>
      <c r="F23" s="8">
        <f>SUMIF(Data!$B$3:$B$495,A23,Data!$Y$3:$Y$495)</f>
        <v>6972</v>
      </c>
      <c r="G23">
        <f>SUMIF(Data!$B$3:$B$495,A23,Data!$AA$3:$AA$495)</f>
        <v>97</v>
      </c>
      <c r="H23" s="16">
        <f t="shared" ref="H23:H26" si="7">SUM(F23:G23)</f>
        <v>7069</v>
      </c>
      <c r="I23" s="8">
        <f>COUNTIF(Data!$B$3:$C$495,Supervisors!A23)</f>
        <v>54</v>
      </c>
      <c r="J23" s="11" t="str">
        <f t="shared" si="6"/>
        <v>Tanya Vidaurri, Vice President of Property Management               949-535-3003               TVidaurri@ipgliving.com               Portfolio: 7069 / 54 Properties</v>
      </c>
      <c r="K23" t="s">
        <v>152</v>
      </c>
    </row>
    <row r="24" spans="1:11" x14ac:dyDescent="0.2">
      <c r="A24" s="3" t="s">
        <v>26</v>
      </c>
      <c r="B24" s="3" t="s">
        <v>1338</v>
      </c>
      <c r="C24" s="3" t="s">
        <v>1413</v>
      </c>
      <c r="D24" s="2" t="s">
        <v>55</v>
      </c>
      <c r="E24" s="29" t="s">
        <v>1401</v>
      </c>
      <c r="F24" s="8">
        <f>SUMIF(Data!$B$3:$B$495,A24,Data!$Y$3:$Y$495)</f>
        <v>8096</v>
      </c>
      <c r="G24">
        <f>SUMIF(Data!$B$3:$B$495,A24,Data!$AA$3:$AA$495)</f>
        <v>113</v>
      </c>
      <c r="H24" s="16">
        <f t="shared" si="7"/>
        <v>8209</v>
      </c>
      <c r="I24" s="8">
        <f>COUNTIF(Data!$B$3:$C$495,Supervisors!A24)</f>
        <v>48</v>
      </c>
      <c r="J24" s="11" t="str">
        <f t="shared" si="6"/>
        <v>Laura Rivera, Vice President of Affordability &amp; Compliance               949-486-7152               LRivera@ipgliving.com               Portfolio: 8209 / 48 Properties</v>
      </c>
      <c r="K24" t="s">
        <v>152</v>
      </c>
    </row>
    <row r="25" spans="1:11" x14ac:dyDescent="0.2">
      <c r="A25" s="3" t="s">
        <v>1340</v>
      </c>
      <c r="B25" s="3" t="s">
        <v>1338</v>
      </c>
      <c r="C25" s="3" t="s">
        <v>1414</v>
      </c>
      <c r="D25" s="2" t="s">
        <v>1312</v>
      </c>
      <c r="E25" s="29" t="s">
        <v>1402</v>
      </c>
      <c r="F25" s="8">
        <f>SUMIF(Data!$B$3:$B$495,A25,Data!$Y$3:$Y$495)</f>
        <v>5490</v>
      </c>
      <c r="G25">
        <f>SUMIF(Data!$B$3:$B$495,A25,Data!$AA$3:$AA$495)</f>
        <v>132</v>
      </c>
      <c r="H25" s="16">
        <f t="shared" si="7"/>
        <v>5622</v>
      </c>
      <c r="I25" s="8">
        <f>COUNTIF(Data!$B$3:$C$495,Supervisors!A25)</f>
        <v>37</v>
      </c>
      <c r="J25" s="11" t="str">
        <f t="shared" si="6"/>
        <v>Rashelle Wedgwood, Regional Vice President               949-486-7135               RWedgwood@ipgliving.com               Portfolio: 5622 / 37 Properties</v>
      </c>
      <c r="K25" t="s">
        <v>152</v>
      </c>
    </row>
    <row r="26" spans="1:11" x14ac:dyDescent="0.2">
      <c r="A26" s="3" t="s">
        <v>1273</v>
      </c>
      <c r="B26" s="3" t="s">
        <v>1338</v>
      </c>
      <c r="C26" s="3" t="s">
        <v>1415</v>
      </c>
      <c r="D26" s="2" t="s">
        <v>1274</v>
      </c>
      <c r="E26" s="29" t="s">
        <v>1403</v>
      </c>
      <c r="F26" s="8">
        <f>SUMIF(Data!$B$3:$B$495,A26,Data!$Y$3:$Y$495)</f>
        <v>1585</v>
      </c>
      <c r="G26">
        <f>SUMIF(Data!$B$3:$B$495,A26,Data!$AA$3:$AA$495)</f>
        <v>1</v>
      </c>
      <c r="H26" s="16">
        <f t="shared" si="7"/>
        <v>1586</v>
      </c>
      <c r="I26" s="8">
        <f>COUNTIF(Data!$B$3:$C$495,Supervisors!A26)</f>
        <v>13</v>
      </c>
      <c r="J26" s="11" t="str">
        <f t="shared" si="6"/>
        <v>Andrew Fritz, General Counsel &amp; Regional Supervisor               949-266-9499               AFritz@ipgliving.com               Portfolio: 1586 / 13 Properties</v>
      </c>
      <c r="K26" t="s">
        <v>152</v>
      </c>
    </row>
  </sheetData>
  <sheetProtection selectLockedCells="1"/>
  <sortState xmlns:xlrd2="http://schemas.microsoft.com/office/spreadsheetml/2017/richdata2" ref="A3:N19">
    <sortCondition ref="A3:A19"/>
  </sortState>
  <phoneticPr fontId="20" type="noConversion"/>
  <hyperlinks>
    <hyperlink ref="E19" r:id="rId1" xr:uid="{249075DE-52AD-41B9-9688-27CDFE232876}"/>
    <hyperlink ref="E16" r:id="rId2" xr:uid="{D0DBEF49-6A21-4F98-A027-DE26C5555160}"/>
    <hyperlink ref="E3" r:id="rId3" xr:uid="{2A72A8DB-D8BA-4EEF-8FC4-0C49703166AD}"/>
    <hyperlink ref="E15" r:id="rId4" xr:uid="{31A3E0B2-E381-489D-B0AE-3BBAC8C5B7EF}"/>
    <hyperlink ref="E6" r:id="rId5" xr:uid="{1274494F-4067-4952-93E5-5D6715314BC5}"/>
    <hyperlink ref="E24" r:id="rId6" xr:uid="{88606F6D-65A6-4054-A27A-224537D36AC4}"/>
    <hyperlink ref="E7" r:id="rId7" xr:uid="{4DC48734-4E78-4291-8339-E4FBC6977815}"/>
    <hyperlink ref="E17" r:id="rId8" xr:uid="{119D39D7-19F0-43D4-B6B1-83CA50C68ADF}"/>
    <hyperlink ref="E8" r:id="rId9" xr:uid="{F9448C91-E08F-4024-83DB-9780048E2D3C}"/>
    <hyperlink ref="E10" r:id="rId10" xr:uid="{408A52EF-34FD-4521-AE00-E200F01E2550}"/>
    <hyperlink ref="E9" r:id="rId11" xr:uid="{D24DE251-C627-4829-B5CF-61950DCE4480}"/>
    <hyperlink ref="E22" r:id="rId12" xr:uid="{7E04B72F-D728-4FFA-A844-09E0192A1488}"/>
    <hyperlink ref="E23" r:id="rId13" xr:uid="{212BBDE4-69E5-4267-8281-B78A1E4793D7}"/>
    <hyperlink ref="E25" r:id="rId14" xr:uid="{045D974B-6FF4-415D-9BEB-5B896A792F4B}"/>
    <hyperlink ref="E26" r:id="rId15" xr:uid="{4A3E1F57-D222-4DD4-88BF-32DFF8F853CC}"/>
    <hyperlink ref="E4" r:id="rId16" xr:uid="{46776762-4664-4856-975A-59B33DBB147F}"/>
    <hyperlink ref="E18" r:id="rId17" xr:uid="{D3572C37-BC60-4469-B88F-D4B1E6DB6BD7}"/>
    <hyperlink ref="E11" r:id="rId18" xr:uid="{83189890-FD12-4B69-9DCA-E1035564D097}"/>
    <hyperlink ref="E5" r:id="rId19" xr:uid="{7D1A02C9-79ED-4396-AF1C-13F170467FF4}"/>
  </hyperlinks>
  <pageMargins left="0.7" right="0.7" top="0.75" bottom="0.75" header="0.3" footer="0.3"/>
  <pageSetup orientation="portrait" r:id="rId20"/>
  <legacyDrawing r:id="rId2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1AC78-F333-4AF1-88B1-A2E97878BFBB}">
  <sheetPr codeName="Sheet4"/>
  <dimension ref="A1:Q153"/>
  <sheetViews>
    <sheetView workbookViewId="0">
      <pane ySplit="1" topLeftCell="A117" activePane="bottomLeft" state="frozen"/>
      <selection sqref="A1:M1"/>
      <selection pane="bottomLeft" activeCell="C152" sqref="C152"/>
    </sheetView>
  </sheetViews>
  <sheetFormatPr defaultColWidth="11.125" defaultRowHeight="14.25" x14ac:dyDescent="0.2"/>
  <cols>
    <col min="1" max="1" width="16.875" style="21" bestFit="1" customWidth="1"/>
    <col min="2" max="2" width="17.25" style="21" bestFit="1" customWidth="1"/>
    <col min="3" max="3" width="27.625" style="14" customWidth="1"/>
    <col min="4" max="5" width="11.125" style="14"/>
    <col min="6" max="6" width="13.25" customWidth="1"/>
    <col min="8" max="8" width="14.25" customWidth="1"/>
    <col min="9" max="9" width="71.375" customWidth="1"/>
    <col min="10" max="10" width="24.75" style="14" bestFit="1" customWidth="1"/>
    <col min="11" max="11" width="11.125" style="4"/>
    <col min="12" max="12" width="11.125" style="14" customWidth="1"/>
    <col min="13" max="13" width="11.125" style="4"/>
    <col min="15" max="16384" width="11.125" style="21"/>
  </cols>
  <sheetData>
    <row r="1" spans="1:17" s="14" customFormat="1" ht="28.5" x14ac:dyDescent="0.2">
      <c r="A1" s="13" t="s">
        <v>1216</v>
      </c>
      <c r="B1" s="13" t="s">
        <v>318</v>
      </c>
      <c r="C1" s="13" t="s">
        <v>324</v>
      </c>
      <c r="D1" s="13" t="s">
        <v>59</v>
      </c>
      <c r="E1" s="13" t="s">
        <v>58</v>
      </c>
      <c r="F1" s="13" t="s">
        <v>40</v>
      </c>
      <c r="G1" s="13" t="s">
        <v>41</v>
      </c>
      <c r="H1" s="13" t="s">
        <v>1211</v>
      </c>
      <c r="I1" s="12" t="s">
        <v>319</v>
      </c>
      <c r="J1" s="12" t="s">
        <v>1593</v>
      </c>
      <c r="K1" s="13" t="s">
        <v>42</v>
      </c>
      <c r="L1" s="12" t="s">
        <v>63</v>
      </c>
      <c r="M1" s="13" t="s">
        <v>62</v>
      </c>
      <c r="P1" s="4"/>
      <c r="Q1" s="22" t="s">
        <v>925</v>
      </c>
    </row>
    <row r="2" spans="1:17" x14ac:dyDescent="0.2">
      <c r="A2" s="21" t="str">
        <f>Data!B3</f>
        <v>Andrew Fritz</v>
      </c>
      <c r="B2" s="21" t="str">
        <f>Data!C3</f>
        <v>Cheri Goss</v>
      </c>
      <c r="C2" s="4" t="str">
        <f>CONCATENATE(Data!D3,CHAR(10),Data!E3,CHAR(10),Data!F3, ", ",Data!G3,"  ",Data!H3)</f>
        <v>APPLE ACRES
975 E 1175 S
Fruit Height, UT  84037</v>
      </c>
      <c r="D2" s="4" t="str">
        <f>CONCATENATE(Data!L3,CHAR(10),"PH: ",Data!M3,CHAR(10),"Fax: ",Data!N3)</f>
        <v xml:space="preserve">AppleAcres@
PH: 801- 391-3931
Fax: </v>
      </c>
      <c r="E2" s="4" t="str">
        <f>CONCATENATE(Data!K3,CHAR(10),Data!I3)</f>
        <v>Patricia Blake
mail: Willow Pines</v>
      </c>
      <c r="F2" s="4" t="str">
        <f>CONCATENATE(Data!O3,CHAR(10),Data!P3,CHAR(10),Data!Q3)</f>
        <v xml:space="preserve">Rafaelito Rodriquez
801-745-5709
</v>
      </c>
      <c r="G2" s="4" t="str">
        <f>CONCATENATE(Data!R3,CHAR(10),Data!S3)</f>
        <v>Shayleena Gaitan
801-618-5750</v>
      </c>
      <c r="H2" s="4" t="str">
        <f>CONCATENATE(Data!T3,CHAR(10),Data!U3)</f>
        <v>Brent Fabian
949-676-1880</v>
      </c>
      <c r="I2" s="14" t="str">
        <f>CONCATENATE(IF(Data!V3&lt;&gt;"",TEXT(Data!V3,"mm-dd-yyy"),""),CHAR(10),Data!W3,CHAR(10),Data!X3)</f>
        <v>10-16-2019
84-2767474
Apple Acres MHC,LLC</v>
      </c>
      <c r="J2" s="14" t="str">
        <f>IF(ISBLANK(Data!Z3),(Data!Y3&amp;CHAR(10)&amp;Data!AB3),(Data!Y3&amp;CHAR(10)&amp;Data!AA3&amp;Data!Z3&amp;CHAR(10)&amp;Data!AB3))</f>
        <v>45
Davis</v>
      </c>
      <c r="K2" s="4" t="str">
        <f>CONCATENATE(Data!AC3,CHAR(10),Data!AD3)</f>
        <v>MH Community
Family/All Age</v>
      </c>
      <c r="L2" s="14" t="str">
        <f>CONCATENATE(Data!AG3,CHAR(10),Data!AH3)</f>
        <v xml:space="preserve">
</v>
      </c>
      <c r="M2" s="4" t="str">
        <f>CONCATENATE(Data!AE3,CHAR(10),Data!AF3)</f>
        <v xml:space="preserve">Elizabeth Birrueta
</v>
      </c>
    </row>
    <row r="3" spans="1:17" x14ac:dyDescent="0.2">
      <c r="A3" s="21" t="str">
        <f>Data!B4</f>
        <v>Andrew Fritz</v>
      </c>
      <c r="B3" s="21" t="str">
        <f>Data!C4</f>
        <v>Cheri Goss</v>
      </c>
      <c r="C3" s="4" t="str">
        <f>CONCATENATE(Data!D4,CHAR(10),Data!E4,CHAR(10),Data!F4, ", ",Data!G4,"  ",Data!H4)</f>
        <v>BONNEVILLE GARDENS
705 S Redwood Rd
Salt Lake City, UT  84104</v>
      </c>
      <c r="D3" s="4" t="str">
        <f>CONCATENATE(Data!L4,CHAR(10),"PH: ",Data!M4,CHAR(10),"Fax: ",Data!N4)</f>
        <v>Bonneville@
PH: 801-973-8987
Fax: 801-973-8302</v>
      </c>
      <c r="E3" s="4" t="str">
        <f>CONCATENATE(Data!K4,CHAR(10),Data!I4)</f>
        <v xml:space="preserve">Simon Muirragui
</v>
      </c>
      <c r="F3" s="4" t="str">
        <f>CONCATENATE(Data!O4,CHAR(10),Data!P4,CHAR(10),Data!Q4)</f>
        <v>Jairo Castaneda
801-973-8987
Bonneville_tech1@</v>
      </c>
      <c r="G3" s="4" t="str">
        <f>CONCATENATE(Data!R4,CHAR(10),Data!S4)</f>
        <v>Shayleena Gaitan
801-618-5750</v>
      </c>
      <c r="H3" s="4" t="str">
        <f>CONCATENATE(Data!T4,CHAR(10),Data!U4)</f>
        <v>Brent Fabian
949-676-1880</v>
      </c>
      <c r="I3" s="14" t="str">
        <f>CONCATENATE(IF(Data!V4&lt;&gt;"",TEXT(Data!V4,"mm-dd-yyy"),""),CHAR(10),Data!W4,CHAR(10),Data!X4)</f>
        <v>09-01-2006
46-0693641
Bonneville  MHC, LLC</v>
      </c>
      <c r="J3" s="14" t="str">
        <f>IF(ISBLANK(Data!Z4),(Data!Y4&amp;CHAR(10)&amp;Data!AB4),(Data!Y4&amp;CHAR(10)&amp;Data!AA4&amp;Data!Z4&amp;CHAR(10)&amp;Data!AB4))</f>
        <v>120
Salt Lake</v>
      </c>
      <c r="K3" s="4" t="str">
        <f>CONCATENATE(Data!AC4,CHAR(10),Data!AD4)</f>
        <v>MH Community
Family/All Age</v>
      </c>
      <c r="L3" s="14" t="str">
        <f>CONCATENATE(Data!AG4,CHAR(10),Data!AH4)</f>
        <v xml:space="preserve">
</v>
      </c>
      <c r="M3" s="4" t="str">
        <f>CONCATENATE(Data!AE4,CHAR(10),Data!AF4)</f>
        <v xml:space="preserve">Elizabeth Birrueta
</v>
      </c>
    </row>
    <row r="4" spans="1:17" x14ac:dyDescent="0.2">
      <c r="A4" s="21" t="str">
        <f>Data!B5</f>
        <v>Andrew Fritz</v>
      </c>
      <c r="B4" s="21" t="str">
        <f>Data!C5</f>
        <v>Cheri Goss</v>
      </c>
      <c r="C4" s="4" t="str">
        <f>CONCATENATE(Data!D5,CHAR(10),Data!E5,CHAR(10),Data!F5, ", ",Data!G5,"  ",Data!H5)</f>
        <v>CAMBRIDGE COURT
1350 W 300 N #51A
Clearfield, UT  84015</v>
      </c>
      <c r="D4" s="4" t="str">
        <f>CONCATENATE(Data!L5,CHAR(10),"PH: ",Data!M5,CHAR(10),"Fax: ",Data!N5)</f>
        <v xml:space="preserve">CambridgePark@
PH: 801-973-8987
Fax: </v>
      </c>
      <c r="E4" s="4" t="str">
        <f>CONCATENATE(Data!K5,CHAR(10),Data!I5)</f>
        <v xml:space="preserve">Mitch Rabenstein
</v>
      </c>
      <c r="F4" s="4" t="str">
        <f>CONCATENATE(Data!O5,CHAR(10),Data!P5,CHAR(10),Data!Q5)</f>
        <v>Rafaelito Rodriquez
801-745-5709
CambridgePark_tech1@</v>
      </c>
      <c r="G4" s="4" t="str">
        <f>CONCATENATE(Data!R5,CHAR(10),Data!S5)</f>
        <v>Shayleena Gaitan
801-618-5750</v>
      </c>
      <c r="H4" s="4" t="str">
        <f>CONCATENATE(Data!T5,CHAR(10),Data!U5)</f>
        <v>Brent Fabian
949-676-1880</v>
      </c>
      <c r="I4" s="14" t="str">
        <f>CONCATENATE(IF(Data!V5&lt;&gt;"",TEXT(Data!V5,"mm-dd-yyy"),""),CHAR(10),Data!W5,CHAR(10),Data!X5)</f>
        <v>01-07-2019
83-2687542
Cambridge Court MHC, LLC</v>
      </c>
      <c r="J4" s="14" t="str">
        <f>IF(ISBLANK(Data!Z5),(Data!Y5&amp;CHAR(10)&amp;Data!AB5),(Data!Y5&amp;CHAR(10)&amp;Data!AA5&amp;Data!Z5&amp;CHAR(10)&amp;Data!AB5))</f>
        <v>78
Davis</v>
      </c>
      <c r="K4" s="4" t="str">
        <f>CONCATENATE(Data!AC5,CHAR(10),Data!AD5)</f>
        <v>MH Community
Family/All Age</v>
      </c>
      <c r="L4" s="14" t="str">
        <f>CONCATENATE(Data!AG5,CHAR(10),Data!AH5)</f>
        <v xml:space="preserve">
</v>
      </c>
      <c r="M4" s="4" t="str">
        <f>CONCATENATE(Data!AE5,CHAR(10),Data!AF5)</f>
        <v xml:space="preserve">Elizabeth Birrueta
</v>
      </c>
    </row>
    <row r="5" spans="1:17" x14ac:dyDescent="0.2">
      <c r="A5" s="21" t="str">
        <f>Data!B6</f>
        <v>Andrew Fritz</v>
      </c>
      <c r="B5" s="21" t="str">
        <f>Data!C6</f>
        <v>Cheri Goss</v>
      </c>
      <c r="C5" s="4" t="str">
        <f>CONCATENATE(Data!D6,CHAR(10),Data!E6,CHAR(10),Data!F6, ", ",Data!G6,"  ",Data!H6)</f>
        <v>CINNAMON RIDGE
300 E 2500 N
North Logan, UT  84341</v>
      </c>
      <c r="D5" s="4" t="str">
        <f>CONCATENATE(Data!L6,CHAR(10),"PH: ",Data!M6,CHAR(10),"Fax: ",Data!N6)</f>
        <v xml:space="preserve">
PH: 435-799-7618
Fax: </v>
      </c>
      <c r="E5" s="4" t="str">
        <f>CONCATENATE(Data!K6,CHAR(10),Data!I6)</f>
        <v>Laura Van Noy
mail &amp; email: Palatial Living</v>
      </c>
      <c r="F5" s="4" t="str">
        <f>CONCATENATE(Data!O6,CHAR(10),Data!P6,CHAR(10),Data!Q6)</f>
        <v>George Sisk
435-232-8825
CinnamonRidge_tech1@</v>
      </c>
      <c r="G5" s="4" t="str">
        <f>CONCATENATE(Data!R6,CHAR(10),Data!S6)</f>
        <v>Shayleena Gaitan
801-618-5750</v>
      </c>
      <c r="H5" s="4" t="str">
        <f>CONCATENATE(Data!T6,CHAR(10),Data!U6)</f>
        <v>Brent Fabian
949-676-1880</v>
      </c>
      <c r="I5" s="14" t="str">
        <f>CONCATENATE(IF(Data!V6&lt;&gt;"",TEXT(Data!V6,"mm-dd-yyy"),""),CHAR(10),Data!W6,CHAR(10),Data!X6)</f>
        <v>12-09-2020
85-3010477
Cinnamon Ridge MHC, LLC</v>
      </c>
      <c r="J5" s="14" t="str">
        <f>IF(ISBLANK(Data!Z6),(Data!Y6&amp;CHAR(10)&amp;Data!AB6),(Data!Y6&amp;CHAR(10)&amp;Data!AA6&amp;Data!Z6&amp;CHAR(10)&amp;Data!AB6))</f>
        <v>60
Cache</v>
      </c>
      <c r="K5" s="4" t="str">
        <f>CONCATENATE(Data!AC6,CHAR(10),Data!AD6)</f>
        <v>MH Community
Family/All Age</v>
      </c>
      <c r="L5" s="14" t="str">
        <f>CONCATENATE(Data!AG6,CHAR(10),Data!AH6)</f>
        <v xml:space="preserve">
</v>
      </c>
      <c r="M5" s="4" t="str">
        <f>CONCATENATE(Data!AE6,CHAR(10),Data!AF6)</f>
        <v xml:space="preserve">Elizabeth Birrueta
</v>
      </c>
    </row>
    <row r="6" spans="1:17" x14ac:dyDescent="0.2">
      <c r="A6" s="21" t="str">
        <f>Data!B7</f>
        <v>Andrew Fritz</v>
      </c>
      <c r="B6" s="21" t="str">
        <f>Data!C7</f>
        <v>Cheri Goss</v>
      </c>
      <c r="C6" s="4" t="str">
        <f>CONCATENATE(Data!D7,CHAR(10),Data!E7,CHAR(10),Data!F7, ", ",Data!G7,"  ",Data!H7)</f>
        <v>COTTONWOOD COVES
300  E Gordon Ln
Murray, UT  84107</v>
      </c>
      <c r="D6" s="4" t="str">
        <f>CONCATENATE(Data!L7,CHAR(10),"PH: ",Data!M7,CHAR(10),"Fax: ",Data!N7)</f>
        <v>Cottonwood@
PH: 801-266-2631
Fax: 801-268-6414</v>
      </c>
      <c r="E6" s="4" t="str">
        <f>CONCATENATE(Data!K7,CHAR(10),Data!I7)</f>
        <v xml:space="preserve">Nicolas Cordova
</v>
      </c>
      <c r="F6" s="4" t="str">
        <f>CONCATENATE(Data!O7,CHAR(10),Data!P7,CHAR(10),Data!Q7)</f>
        <v xml:space="preserve">Walter Gavin
801-647-2187
</v>
      </c>
      <c r="G6" s="4" t="str">
        <f>CONCATENATE(Data!R7,CHAR(10),Data!S7)</f>
        <v>Shayleena Gaitan
801-618-5750</v>
      </c>
      <c r="H6" s="4" t="str">
        <f>CONCATENATE(Data!T7,CHAR(10),Data!U7)</f>
        <v>Brent Fabian
949-676-1880</v>
      </c>
      <c r="I6" s="14" t="str">
        <f>CONCATENATE(IF(Data!V7&lt;&gt;"",TEXT(Data!V7,"mm-dd-yyy"),""),CHAR(10),Data!W7,CHAR(10),Data!X7)</f>
        <v>02-26-2018
82-3796484
Cottonwood Coves MHC, LLC</v>
      </c>
      <c r="J6" s="14" t="str">
        <f>IF(ISBLANK(Data!Z7),(Data!Y7&amp;CHAR(10)&amp;Data!AB7),(Data!Y7&amp;CHAR(10)&amp;Data!AA7&amp;Data!Z7&amp;CHAR(10)&amp;Data!AB7))</f>
        <v>176
Salt Lake</v>
      </c>
      <c r="K6" s="4" t="str">
        <f>CONCATENATE(Data!AC7,CHAR(10),Data!AD7)</f>
        <v>MH Community
Senior/55+</v>
      </c>
      <c r="L6" s="14" t="str">
        <f>CONCATENATE(Data!AG7,CHAR(10),Data!AH7)</f>
        <v xml:space="preserve">
</v>
      </c>
      <c r="M6" s="4" t="str">
        <f>CONCATENATE(Data!AE7,CHAR(10),Data!AF7)</f>
        <v xml:space="preserve">Elizabeth Birrueta
</v>
      </c>
    </row>
    <row r="7" spans="1:17" x14ac:dyDescent="0.2">
      <c r="A7" s="21" t="str">
        <f>Data!B8</f>
        <v>Andrew Fritz</v>
      </c>
      <c r="B7" s="21" t="str">
        <f>Data!C8</f>
        <v>Cheri Goss</v>
      </c>
      <c r="C7" s="4" t="str">
        <f>CONCATENATE(Data!D8,CHAR(10),Data!E8,CHAR(10),Data!F8, ", ",Data!G8,"  ",Data!H8)</f>
        <v>GREEN ACRES ESTATES
360 West 400 North 
Springville, UT  84663</v>
      </c>
      <c r="D7" s="4" t="str">
        <f>CONCATENATE(Data!L8,CHAR(10),"PH: ",Data!M8,CHAR(10),"Fax: ",Data!N8)</f>
        <v xml:space="preserve">GreenAcres@
PH: 385-505-4797
Fax: </v>
      </c>
      <c r="E7" s="4" t="str">
        <f>CONCATENATE(Data!K8,CHAR(10),Data!I8)</f>
        <v xml:space="preserve">Shayleena Gaitan, Area Manager
</v>
      </c>
      <c r="F7" s="4" t="str">
        <f>CONCATENATE(Data!O8,CHAR(10),Data!P8,CHAR(10),Data!Q8)</f>
        <v xml:space="preserve">Juan Gaitan
801-671-5619
</v>
      </c>
      <c r="G7" s="4" t="str">
        <f>CONCATENATE(Data!R8,CHAR(10),Data!S8)</f>
        <v>Shayleena Gaitan
801-618-5750</v>
      </c>
      <c r="H7" s="4" t="str">
        <f>CONCATENATE(Data!T8,CHAR(10),Data!U8)</f>
        <v>Brent Fabian
949-676-1880</v>
      </c>
      <c r="I7" s="14" t="str">
        <f>CONCATENATE(IF(Data!V8&lt;&gt;"",TEXT(Data!V8,"mm-dd-yyy"),""),CHAR(10),Data!W8,CHAR(10),Data!X8)</f>
        <v>07-12-2022
88-2598238
IPG Capital Green Acres MHC, LLC</v>
      </c>
      <c r="J7" s="14" t="str">
        <f>IF(ISBLANK(Data!Z8),(Data!Y8&amp;CHAR(10)&amp;Data!AB8),(Data!Y8&amp;CHAR(10)&amp;Data!AA8&amp;Data!Z8&amp;CHAR(10)&amp;Data!AB8))</f>
        <v>75
Utah</v>
      </c>
      <c r="K7" s="4" t="str">
        <f>CONCATENATE(Data!AC8,CHAR(10),Data!AD8)</f>
        <v>MH Community
Family/All Age</v>
      </c>
      <c r="L7" s="14" t="str">
        <f>CONCATENATE(Data!AG8,CHAR(10),Data!AH8)</f>
        <v xml:space="preserve">
</v>
      </c>
      <c r="M7" s="4" t="str">
        <f>CONCATENATE(Data!AE8,CHAR(10),Data!AF8)</f>
        <v xml:space="preserve">Elizabeth Birrueta
</v>
      </c>
    </row>
    <row r="8" spans="1:17" x14ac:dyDescent="0.2">
      <c r="A8" s="21" t="str">
        <f>Data!B9</f>
        <v>Andrew Fritz</v>
      </c>
      <c r="B8" s="21" t="str">
        <f>Data!C9</f>
        <v>Cheri Goss</v>
      </c>
      <c r="C8" s="4" t="str">
        <f>CONCATENATE(Data!D9,CHAR(10),Data!E9,CHAR(10),Data!F9, ", ",Data!G9,"  ",Data!H9)</f>
        <v>MONTE VISTA
4595 S Monte Vista Dr
Salt Lake City, UT  84123</v>
      </c>
      <c r="D8" s="4" t="str">
        <f>CONCATENATE(Data!L9,CHAR(10),"PH: ",Data!M9,CHAR(10),"Fax: ",Data!N9)</f>
        <v xml:space="preserve">MonteVista@
PH: 801-268-4401
Fax: </v>
      </c>
      <c r="E8" s="4" t="str">
        <f>CONCATENATE(Data!K9,CHAR(10),Data!I9)</f>
        <v>Shellie McHaley
mail: PO Box 571468 Murray, UT 84157</v>
      </c>
      <c r="F8" s="4" t="str">
        <f>CONCATENATE(Data!O9,CHAR(10),Data!P9,CHAR(10),Data!Q9)</f>
        <v xml:space="preserve">Trent McHaley
801-875-0024
</v>
      </c>
      <c r="G8" s="4" t="str">
        <f>CONCATENATE(Data!R9,CHAR(10),Data!S9)</f>
        <v>Shayleena Gaitan
801-618-5750</v>
      </c>
      <c r="H8" s="4" t="str">
        <f>CONCATENATE(Data!T9,CHAR(10),Data!U9)</f>
        <v>Brent Fabian
949-676-1880</v>
      </c>
      <c r="I8" s="14" t="str">
        <f>CONCATENATE(IF(Data!V9&lt;&gt;"",TEXT(Data!V9,"mm-dd-yyy"),""),CHAR(10),Data!W9,CHAR(10),Data!X9)</f>
        <v>05-22-2017
82-0901201
Monte Vista MHC, LLC</v>
      </c>
      <c r="J8" s="14" t="str">
        <f>IF(ISBLANK(Data!Z9),(Data!Y9&amp;CHAR(10)&amp;Data!AB9),(Data!Y9&amp;CHAR(10)&amp;Data!AA9&amp;Data!Z9&amp;CHAR(10)&amp;Data!AB9))</f>
        <v>159
Salt Lake</v>
      </c>
      <c r="K8" s="4" t="str">
        <f>CONCATENATE(Data!AC9,CHAR(10),Data!AD9)</f>
        <v>MH Community
Senior/55+</v>
      </c>
      <c r="L8" s="14" t="str">
        <f>CONCATENATE(Data!AG9,CHAR(10),Data!AH9)</f>
        <v xml:space="preserve">
</v>
      </c>
      <c r="M8" s="4" t="str">
        <f>CONCATENATE(Data!AE9,CHAR(10),Data!AF9)</f>
        <v xml:space="preserve">Elizabeth Birrueta
</v>
      </c>
    </row>
    <row r="9" spans="1:17" x14ac:dyDescent="0.2">
      <c r="A9" s="21" t="str">
        <f>Data!B10</f>
        <v>Andrew Fritz</v>
      </c>
      <c r="B9" s="21" t="str">
        <f>Data!C10</f>
        <v>Cheri Goss</v>
      </c>
      <c r="C9" s="4" t="str">
        <f>CONCATENATE(Data!D10,CHAR(10),Data!E10,CHAR(10),Data!F10, ", ",Data!G10,"  ",Data!H10)</f>
        <v>PALATIAL LIVING
410 W 725 N
Logan, UT  84321</v>
      </c>
      <c r="D9" s="4" t="str">
        <f>CONCATENATE(Data!L10,CHAR(10),"PH: ",Data!M10,CHAR(10),"Fax: ",Data!N10)</f>
        <v xml:space="preserve">Palatial@
PH: 435-899-1754
Fax: </v>
      </c>
      <c r="E9" s="4" t="str">
        <f>CONCATENATE(Data!K10,CHAR(10),Data!I10)</f>
        <v xml:space="preserve">Laura Van Noy
</v>
      </c>
      <c r="F9" s="4" t="str">
        <f>CONCATENATE(Data!O10,CHAR(10),Data!P10,CHAR(10),Data!Q10)</f>
        <v xml:space="preserve">George Sisk
435-232-8825
</v>
      </c>
      <c r="G9" s="4" t="str">
        <f>CONCATENATE(Data!R10,CHAR(10),Data!S10)</f>
        <v>Shayleena Gaitan
801-618-5750</v>
      </c>
      <c r="H9" s="4" t="str">
        <f>CONCATENATE(Data!T10,CHAR(10),Data!U10)</f>
        <v>Brent Fabian
949-676-1880</v>
      </c>
      <c r="I9" s="14" t="str">
        <f>CONCATENATE(IF(Data!V10&lt;&gt;"",TEXT(Data!V10,"mm-dd-yyy"),""),CHAR(10),Data!W10,CHAR(10),Data!X10)</f>
        <v>01-17-2020
84-3618037
Palatial Living MHC, LLC</v>
      </c>
      <c r="J9" s="14" t="str">
        <f>IF(ISBLANK(Data!Z10),(Data!Y10&amp;CHAR(10)&amp;Data!AB10),(Data!Y10&amp;CHAR(10)&amp;Data!AA10&amp;Data!Z10&amp;CHAR(10)&amp;Data!AB10))</f>
        <v>122
Cache</v>
      </c>
      <c r="K9" s="4" t="str">
        <f>CONCATENATE(Data!AC10,CHAR(10),Data!AD10)</f>
        <v>MH Community
Family/All Age</v>
      </c>
      <c r="L9" s="14" t="str">
        <f>CONCATENATE(Data!AG10,CHAR(10),Data!AH10)</f>
        <v xml:space="preserve">
</v>
      </c>
      <c r="M9" s="4" t="str">
        <f>CONCATENATE(Data!AE10,CHAR(10),Data!AF10)</f>
        <v xml:space="preserve">Elizabeth Birrueta
</v>
      </c>
    </row>
    <row r="10" spans="1:17" x14ac:dyDescent="0.2">
      <c r="A10" s="21" t="str">
        <f>Data!B11</f>
        <v>Andrew Fritz</v>
      </c>
      <c r="B10" s="21" t="str">
        <f>Data!C11</f>
        <v>Cheri Goss</v>
      </c>
      <c r="C10" s="4" t="str">
        <f>CONCATENATE(Data!D11,CHAR(10),Data!E11,CHAR(10),Data!F11, ", ",Data!G11,"  ",Data!H11)</f>
        <v>RIDGEWOOD ESTATES
2875 N Hill Field Rd
Layton, UT  84041</v>
      </c>
      <c r="D10" s="4" t="str">
        <f>CONCATENATE(Data!L11,CHAR(10),"PH: ",Data!M11,CHAR(10),"Fax: ",Data!N11)</f>
        <v xml:space="preserve">Ridgewood@
PH: 801-825-5422
Fax: </v>
      </c>
      <c r="E10" s="4" t="str">
        <f>CONCATENATE(Data!K11,CHAR(10),Data!I11)</f>
        <v xml:space="preserve">Cecilia Avitia-Fiddler
</v>
      </c>
      <c r="F10" s="4" t="str">
        <f>CONCATENATE(Data!O11,CHAR(10),Data!P11,CHAR(10),Data!Q11)</f>
        <v xml:space="preserve">Calvin Honneywell
385-519-2271
</v>
      </c>
      <c r="G10" s="4" t="str">
        <f>CONCATENATE(Data!R11,CHAR(10),Data!S11)</f>
        <v>Shayleena Gaitan
801-618-5750</v>
      </c>
      <c r="H10" s="4" t="str">
        <f>CONCATENATE(Data!T11,CHAR(10),Data!U11)</f>
        <v>Brent Fabian
949-676-1880</v>
      </c>
      <c r="I10" s="14" t="str">
        <f>CONCATENATE(IF(Data!V11&lt;&gt;"",TEXT(Data!V11,"mm-dd-yyy"),""),CHAR(10),Data!W11,CHAR(10),Data!X11)</f>
        <v>02-26-2021
85-4212259
Ridgewood Estates MHC, LLC</v>
      </c>
      <c r="J10" s="14" t="str">
        <f>IF(ISBLANK(Data!Z11),(Data!Y11&amp;CHAR(10)&amp;Data!AB11),(Data!Y11&amp;CHAR(10)&amp;Data!AA11&amp;Data!Z11&amp;CHAR(10)&amp;Data!AB11))</f>
        <v>200
Davis</v>
      </c>
      <c r="K10" s="4" t="str">
        <f>CONCATENATE(Data!AC11,CHAR(10),Data!AD11)</f>
        <v>MH Community
Family/All Age</v>
      </c>
      <c r="L10" s="14" t="str">
        <f>CONCATENATE(Data!AG11,CHAR(10),Data!AH11)</f>
        <v xml:space="preserve">
</v>
      </c>
      <c r="M10" s="4" t="str">
        <f>CONCATENATE(Data!AE11,CHAR(10),Data!AF11)</f>
        <v xml:space="preserve">Elizabeth Birrueta
</v>
      </c>
    </row>
    <row r="11" spans="1:17" x14ac:dyDescent="0.2">
      <c r="A11" s="21" t="str">
        <f>Data!B12</f>
        <v>Andrew Fritz</v>
      </c>
      <c r="B11" s="21" t="str">
        <f>Data!C12</f>
        <v>Cheri Goss</v>
      </c>
      <c r="C11" s="4" t="str">
        <f>CONCATENATE(Data!D12,CHAR(10),Data!E12,CHAR(10),Data!F12, ", ",Data!G12,"  ",Data!H12)</f>
        <v>TIMPANOGOS VILLAGE
                         pending Acquisition
155 1200 W
Orem, UT  84058</v>
      </c>
      <c r="D11" s="4" t="str">
        <f>CONCATENATE(Data!L12,CHAR(10),"PH: ",Data!M12,CHAR(10),"Fax: ",Data!N12)</f>
        <v xml:space="preserve">
PH: 801-225-2500
Fax: </v>
      </c>
      <c r="E11" s="4" t="str">
        <f>CONCATENATE(Data!K12,CHAR(10),Data!I12)</f>
        <v>pending
Acquisition est. 3/31 to 5/21</v>
      </c>
      <c r="F11" s="4" t="str">
        <f>CONCATENATE(Data!O12,CHAR(10),Data!P12,CHAR(10),Data!Q12)</f>
        <v xml:space="preserve">
</v>
      </c>
      <c r="G11" s="4" t="str">
        <f>CONCATENATE(Data!R12,CHAR(10),Data!S12)</f>
        <v>Shayleena Gaitan
801-618-5750</v>
      </c>
      <c r="H11" s="4" t="str">
        <f>CONCATENATE(Data!T12,CHAR(10),Data!U12)</f>
        <v>Brent Fabian
949-676-1880</v>
      </c>
      <c r="I11" s="14" t="str">
        <f>CONCATENATE(IF(Data!V12&lt;&gt;"",TEXT(Data!V12,"mm-dd-yyy"),""),CHAR(10),Data!W12,CHAR(10),Data!X12)</f>
        <v xml:space="preserve">
</v>
      </c>
      <c r="J11" s="14" t="str">
        <f>IF(ISBLANK(Data!Z12),(Data!Y12&amp;CHAR(10)&amp;Data!AB12),(Data!Y12&amp;CHAR(10)&amp;Data!AA12&amp;Data!Z12&amp;CHAR(10)&amp;Data!AB12))</f>
        <v>142
Utah</v>
      </c>
      <c r="K11" s="4" t="str">
        <f>CONCATENATE(Data!AC12,CHAR(10),Data!AD12)</f>
        <v>MH Community
Family/All Age</v>
      </c>
      <c r="L11" s="14" t="str">
        <f>CONCATENATE(Data!AG12,CHAR(10),Data!AH12)</f>
        <v xml:space="preserve">
</v>
      </c>
      <c r="M11" s="4" t="str">
        <f>CONCATENATE(Data!AE12,CHAR(10),Data!AF12)</f>
        <v xml:space="preserve">Elizabeth Birrueta
</v>
      </c>
    </row>
    <row r="12" spans="1:17" x14ac:dyDescent="0.2">
      <c r="A12" s="21" t="str">
        <f>Data!B13</f>
        <v>Andrew Fritz</v>
      </c>
      <c r="B12" s="21" t="str">
        <f>Data!C13</f>
        <v>Cheri Goss</v>
      </c>
      <c r="C12" s="4" t="str">
        <f>CONCATENATE(Data!D13,CHAR(10),Data!E13,CHAR(10),Data!F13, ", ",Data!G13,"  ",Data!H13)</f>
        <v>WILLOW PINES
680 N Main St #A-1
Kaysville, UT  84037</v>
      </c>
      <c r="D12" s="4" t="str">
        <f>CONCATENATE(Data!L13,CHAR(10),"PH: ",Data!M13,CHAR(10),"Fax: ",Data!N13)</f>
        <v xml:space="preserve">WillowPines@
PH: 801-644-7612
Fax: </v>
      </c>
      <c r="E12" s="4" t="str">
        <f>CONCATENATE(Data!K13,CHAR(10),Data!I13)</f>
        <v xml:space="preserve">Patricia Blake
</v>
      </c>
      <c r="F12" s="4" t="str">
        <f>CONCATENATE(Data!O13,CHAR(10),Data!P13,CHAR(10),Data!Q13)</f>
        <v xml:space="preserve">Rafaelito Rodriquez
801-745-5709
</v>
      </c>
      <c r="G12" s="4" t="str">
        <f>CONCATENATE(Data!R13,CHAR(10),Data!S13)</f>
        <v>Shayleena Gaitan
801-618-5750</v>
      </c>
      <c r="H12" s="4" t="str">
        <f>CONCATENATE(Data!T13,CHAR(10),Data!U13)</f>
        <v>Brent Fabian
949-676-1880</v>
      </c>
      <c r="I12" s="14" t="str">
        <f>CONCATENATE(IF(Data!V13&lt;&gt;"",TEXT(Data!V13,"mm-dd-yyy"),""),CHAR(10),Data!W13,CHAR(10),Data!X13)</f>
        <v>07-12-2019
84-1876882
Willow Pines MHC, LLC</v>
      </c>
      <c r="J12" s="14" t="str">
        <f>IF(ISBLANK(Data!Z13),(Data!Y13&amp;CHAR(10)&amp;Data!AB13),(Data!Y13&amp;CHAR(10)&amp;Data!AA13&amp;Data!Z13&amp;CHAR(10)&amp;Data!AB13))</f>
        <v>120
1SFR (stick built)
Davis</v>
      </c>
      <c r="K12" s="4" t="str">
        <f>CONCATENATE(Data!AC13,CHAR(10),Data!AD13)</f>
        <v>MH Community
Family/All Age</v>
      </c>
      <c r="L12" s="14" t="str">
        <f>CONCATENATE(Data!AG13,CHAR(10),Data!AH13)</f>
        <v xml:space="preserve">
</v>
      </c>
      <c r="M12" s="4" t="str">
        <f>CONCATENATE(Data!AE13,CHAR(10),Data!AF13)</f>
        <v xml:space="preserve">Elizabeth Birrueta
</v>
      </c>
    </row>
    <row r="13" spans="1:17" x14ac:dyDescent="0.2">
      <c r="A13" s="21" t="str">
        <f>Data!B14</f>
        <v>Andrew Fritz</v>
      </c>
      <c r="B13" s="21" t="str">
        <f>Data!C14</f>
        <v>Cheri Goss</v>
      </c>
      <c r="C13" s="4" t="str">
        <f>CONCATENATE(Data!D14,CHAR(10),Data!E14,CHAR(10),Data!F14, ", ",Data!G14,"  ",Data!H14)</f>
        <v>WINCHESTER ESTATES
6409 S 990 W
Murray, UT  84123</v>
      </c>
      <c r="D13" s="4" t="str">
        <f>CONCATENATE(Data!L14,CHAR(10),"PH: ",Data!M14,CHAR(10),"Fax: ",Data!N14)</f>
        <v>Winchester@
PH: 801-262-3101
Fax: 801-401-7835</v>
      </c>
      <c r="E13" s="4" t="str">
        <f>CONCATENATE(Data!K14,CHAR(10),Data!I14)</f>
        <v xml:space="preserve">Shayleena Gaitan, Area Manager
</v>
      </c>
      <c r="F13" s="4" t="str">
        <f>CONCATENATE(Data!O14,CHAR(10),Data!P14,CHAR(10),Data!Q14)</f>
        <v xml:space="preserve">Juan Gaitan
801-671-5619
</v>
      </c>
      <c r="G13" s="4" t="str">
        <f>CONCATENATE(Data!R14,CHAR(10),Data!S14)</f>
        <v>Shayleena Gaitan
801-618-5750</v>
      </c>
      <c r="H13" s="4" t="str">
        <f>CONCATENATE(Data!T14,CHAR(10),Data!U14)</f>
        <v>Brent Fabian
949-676-1880</v>
      </c>
      <c r="I13" s="14" t="str">
        <f>CONCATENATE(IF(Data!V14&lt;&gt;"",TEXT(Data!V14,"mm-dd-yyy"),""),CHAR(10),Data!W14,CHAR(10),Data!X14)</f>
        <v>01-11-2016
84-21082357
Winchester MHC, LLC</v>
      </c>
      <c r="J13" s="14" t="str">
        <f>IF(ISBLANK(Data!Z14),(Data!Y14&amp;CHAR(10)&amp;Data!AB14),(Data!Y14&amp;CHAR(10)&amp;Data!AA14&amp;Data!Z14&amp;CHAR(10)&amp;Data!AB14))</f>
        <v>242
Salt Lake</v>
      </c>
      <c r="K13" s="4" t="str">
        <f>CONCATENATE(Data!AC14,CHAR(10),Data!AD14)</f>
        <v>MH Community
Senior/55+</v>
      </c>
      <c r="L13" s="14" t="str">
        <f>CONCATENATE(Data!AG14,CHAR(10),Data!AH14)</f>
        <v xml:space="preserve">
</v>
      </c>
      <c r="M13" s="4" t="str">
        <f>CONCATENATE(Data!AE14,CHAR(10),Data!AF14)</f>
        <v xml:space="preserve">Elizabeth Birrueta
</v>
      </c>
    </row>
    <row r="14" spans="1:17" x14ac:dyDescent="0.2">
      <c r="A14" s="21" t="str">
        <f>Data!B15</f>
        <v>Andrew Fritz</v>
      </c>
      <c r="B14" s="21" t="str">
        <f>Data!C15</f>
        <v>Cheri Goss</v>
      </c>
      <c r="C14" s="4" t="str">
        <f>CONCATENATE(Data!D15,CHAR(10),Data!E15,CHAR(10),Data!F15, ", ",Data!G15,"  ",Data!H15)</f>
        <v>WOODHAVEN
680 W 500 S #45
West Bountiful, UT  84087</v>
      </c>
      <c r="D14" s="4" t="str">
        <f>CONCATENATE(Data!L15,CHAR(10),"PH: ",Data!M15,CHAR(10),"Fax: ",Data!N15)</f>
        <v xml:space="preserve">WoodHaven@
PH: 801-631-0009
Fax: </v>
      </c>
      <c r="E14" s="4" t="str">
        <f>CONCATENATE(Data!K15,CHAR(10),Data!I15)</f>
        <v>Open Position
mail: Cambridge Court</v>
      </c>
      <c r="F14" s="4" t="str">
        <f>CONCATENATE(Data!O15,CHAR(10),Data!P15,CHAR(10),Data!Q15)</f>
        <v xml:space="preserve">Rafaelito Rodriquez
801-745-5709
</v>
      </c>
      <c r="G14" s="4" t="str">
        <f>CONCATENATE(Data!R15,CHAR(10),Data!S15)</f>
        <v>Shayleena Gaitan
801-618-5750</v>
      </c>
      <c r="H14" s="4" t="str">
        <f>CONCATENATE(Data!T15,CHAR(10),Data!U15)</f>
        <v>Brent Fabian
949-676-1880</v>
      </c>
      <c r="I14" s="14" t="str">
        <f>CONCATENATE(IF(Data!V15&lt;&gt;"",TEXT(Data!V15,"mm-dd-yyy"),""),CHAR(10),Data!W15,CHAR(10),Data!X15)</f>
        <v>09-13-2019
84-2612645
Woodhaven MHC ,LLC</v>
      </c>
      <c r="J14" s="14" t="str">
        <f>IF(ISBLANK(Data!Z15),(Data!Y15&amp;CHAR(10)&amp;Data!AB15),(Data!Y15&amp;CHAR(10)&amp;Data!AA15&amp;Data!Z15&amp;CHAR(10)&amp;Data!AB15))</f>
        <v>46
Davis</v>
      </c>
      <c r="K14" s="4" t="str">
        <f>CONCATENATE(Data!AC15,CHAR(10),Data!AD15)</f>
        <v>MH Community
Family/All Age</v>
      </c>
      <c r="L14" s="14" t="str">
        <f>CONCATENATE(Data!AG15,CHAR(10),Data!AH15)</f>
        <v xml:space="preserve">
</v>
      </c>
      <c r="M14" s="4" t="str">
        <f>CONCATENATE(Data!AE15,CHAR(10),Data!AF15)</f>
        <v xml:space="preserve">Elizabeth Birrueta
</v>
      </c>
    </row>
    <row r="15" spans="1:17" x14ac:dyDescent="0.2">
      <c r="A15" s="21" t="str">
        <f>Data!B16</f>
        <v>Laura Rivera</v>
      </c>
      <c r="B15" s="21" t="str">
        <f>Data!C16</f>
        <v>Danielle Schingen (2)</v>
      </c>
      <c r="C15" s="4" t="str">
        <f>CONCATENATE(Data!D16,CHAR(10),Data!E16,CHAR(10),Data!F16, ", ",Data!G16,"  ",Data!H16)</f>
        <v>BLAISDELL
2200 Blaisdell Ave S
Minneapolis, MN  55404</v>
      </c>
      <c r="D15" s="4" t="str">
        <f>CONCATENATE(Data!L16,CHAR(10),"PH: ",Data!M16,CHAR(10),"Fax: ",Data!N16)</f>
        <v xml:space="preserve">Blaisdell@
PH: 612-872-2489
Fax: </v>
      </c>
      <c r="E15" s="4" t="str">
        <f>CONCATENATE(Data!K16,CHAR(10),Data!I16)</f>
        <v xml:space="preserve">Corey Burton, Area Manager
</v>
      </c>
      <c r="F15" s="4" t="str">
        <f>CONCATENATE(Data!O16,CHAR(10),Data!P16,CHAR(10),Data!Q16)</f>
        <v>Osmar Martinez
Blaisdell_maint@</v>
      </c>
      <c r="G15" s="4" t="str">
        <f>CONCATENATE(Data!R16,CHAR(10),Data!S16)</f>
        <v>Corey Burton
763-957-2098</v>
      </c>
      <c r="H15" s="4" t="str">
        <f>CONCATENATE(Data!T16,CHAR(10),Data!U16)</f>
        <v>Mark Prunier
949-486-7146</v>
      </c>
      <c r="I15" s="14" t="str">
        <f>CONCATENATE(IF(Data!V16&lt;&gt;"",TEXT(Data!V16,"mm-dd-yyy"),""),CHAR(10),Data!W16,CHAR(10),Data!X16)</f>
        <v xml:space="preserve">06-11-2019
83-4576456
Blaisdell Portfolio, LLC </v>
      </c>
      <c r="J15" s="14" t="str">
        <f>IF(ISBLANK(Data!Z16),(Data!Y16&amp;CHAR(10)&amp;Data!AB16),(Data!Y16&amp;CHAR(10)&amp;Data!AA16&amp;Data!Z16&amp;CHAR(10)&amp;Data!AB16))</f>
        <v>151
Hennepin</v>
      </c>
      <c r="K15" s="4" t="str">
        <f>CONCATENATE(Data!AC16,CHAR(10),Data!AD16)</f>
        <v>Affordable: TC
Family/All Age</v>
      </c>
      <c r="L15" s="14" t="str">
        <f>CONCATENATE(Data!AG16,CHAR(10),Data!AH16)</f>
        <v>Melany Pary
Anniversary</v>
      </c>
      <c r="M15" s="4" t="str">
        <f>CONCATENATE(Data!AE16,CHAR(10),Data!AF16)</f>
        <v>George Grant
Megan Schellhorn</v>
      </c>
    </row>
    <row r="16" spans="1:17" x14ac:dyDescent="0.2">
      <c r="A16" s="21" t="str">
        <f>Data!B17</f>
        <v>Laura Rivera</v>
      </c>
      <c r="B16" s="21" t="str">
        <f>Data!C17</f>
        <v>Edith Alvarez</v>
      </c>
      <c r="C16" s="4" t="str">
        <f>CONCATENATE(Data!D17,CHAR(10),Data!E17,CHAR(10),Data!F17, ", ",Data!G17,"  ",Data!H17)</f>
        <v>SUMMERCREST
2615 E Plaza Blvd
National City, CA  91950</v>
      </c>
      <c r="D16" s="4" t="str">
        <f>CONCATENATE(Data!L17,CHAR(10),"PH: ",Data!M17,CHAR(10),"Fax: ",Data!N17)</f>
        <v>Summercrest_mgr@
PH: 619-475-2125
Fax: 619-475-8271</v>
      </c>
      <c r="E16" s="4" t="str">
        <f>CONCATENATE(Data!K17,CHAR(10),Data!I17)</f>
        <v xml:space="preserve">Ronald Muniz
</v>
      </c>
      <c r="F16" s="4" t="str">
        <f>CONCATENATE(Data!O17,CHAR(10),Data!P17,CHAR(10),Data!Q17)</f>
        <v>Kenny Hoffman
760-504-7519
Summercrest_maint@</v>
      </c>
      <c r="G16" s="4" t="str">
        <f>CONCATENATE(Data!R17,CHAR(10),Data!S17)</f>
        <v xml:space="preserve">
</v>
      </c>
      <c r="H16" s="4" t="str">
        <f>CONCATENATE(Data!T17,CHAR(10),Data!U17)</f>
        <v>Mark Prunier
949-486-7146</v>
      </c>
      <c r="I16" s="14" t="str">
        <f>CONCATENATE(IF(Data!V17&lt;&gt;"",TEXT(Data!V17,"mm-dd-yyy"),""),CHAR(10),Data!W17,CHAR(10),Data!X17)</f>
        <v>02-01-2018
82-3433412
Summercrest Apartment Associates, LP</v>
      </c>
      <c r="J16" s="14" t="str">
        <f>IF(ISBLANK(Data!Z17),(Data!Y17&amp;CHAR(10)&amp;Data!AB17),(Data!Y17&amp;CHAR(10)&amp;Data!AA17&amp;Data!Z17&amp;CHAR(10)&amp;Data!AB17))</f>
        <v>372
San Diego</v>
      </c>
      <c r="K16" s="4" t="str">
        <f>CONCATENATE(Data!AC17,CHAR(10),Data!AD17)</f>
        <v>Affordable: PB + TC
Senior &amp; Family</v>
      </c>
      <c r="L16" s="14" t="str">
        <f>CONCATENATE(Data!AG17,CHAR(10),Data!AH17)</f>
        <v>Sharon Avellana
Apr 1st (F) &amp; Jul 1st (S)</v>
      </c>
      <c r="M16" s="4" t="str">
        <f>CONCATENATE(Data!AE17,CHAR(10),Data!AF17)</f>
        <v>Bella Walton
Megan Schellhorn</v>
      </c>
    </row>
    <row r="17" spans="1:13" x14ac:dyDescent="0.2">
      <c r="A17" s="21" t="str">
        <f>Data!B18</f>
        <v>Laura Rivera</v>
      </c>
      <c r="B17" s="21" t="str">
        <f>Data!C18</f>
        <v>Edith Alvarez</v>
      </c>
      <c r="C17" s="4" t="str">
        <f>CONCATENATE(Data!D18,CHAR(10),Data!E18,CHAR(10),Data!F18, ", ",Data!G18,"  ",Data!H18)</f>
        <v>LENOX SUMMIT
2449 E Club Dr NE
Brookhaven, GA  30319</v>
      </c>
      <c r="D17" s="4" t="str">
        <f>CONCATENATE(Data!L18,CHAR(10),"PH: ",Data!M18,CHAR(10),"Fax: ",Data!N18)</f>
        <v>LenoxSummit@
PH: 404-231-1580
Fax: 404-231-1580</v>
      </c>
      <c r="E17" s="4" t="str">
        <f>CONCATENATE(Data!K18,CHAR(10),Data!I18)</f>
        <v xml:space="preserve">Clem Mitchell, Area Manager
</v>
      </c>
      <c r="F17" s="4" t="str">
        <f>CONCATENATE(Data!O18,CHAR(10),Data!P18,CHAR(10),Data!Q18)</f>
        <v>Shawn Lassiter
404-749-8738
LenoxSummit_maint@</v>
      </c>
      <c r="G17" s="4" t="str">
        <f>CONCATENATE(Data!R18,CHAR(10),Data!S18)</f>
        <v>Clem Mitchell
678-358-4341</v>
      </c>
      <c r="H17" s="4" t="str">
        <f>CONCATENATE(Data!T18,CHAR(10),Data!U18)</f>
        <v>Mark Prunier
949-486-7146</v>
      </c>
      <c r="I17" s="14" t="str">
        <f>CONCATENATE(IF(Data!V18&lt;&gt;"",TEXT(Data!V18,"mm-dd-yyy"),""),CHAR(10),Data!W18,CHAR(10),Data!X18)</f>
        <v>02-01-2018
82-3482748
Ashton Lenox Summit Apartment Associates, LP</v>
      </c>
      <c r="J17" s="14" t="str">
        <f>IF(ISBLANK(Data!Z18),(Data!Y18&amp;CHAR(10)&amp;Data!AB18),(Data!Y18&amp;CHAR(10)&amp;Data!AA18&amp;Data!Z18&amp;CHAR(10)&amp;Data!AB18))</f>
        <v>212
DeKalb</v>
      </c>
      <c r="K17" s="4" t="str">
        <f>CONCATENATE(Data!AC18,CHAR(10),Data!AD18)</f>
        <v>Affordable: PB + TC
Elderly/62+</v>
      </c>
      <c r="L17" s="14" t="str">
        <f>CONCATENATE(Data!AG18,CHAR(10),Data!AH18)</f>
        <v>Shaun Broadnax
Anniversary</v>
      </c>
      <c r="M17" s="4" t="str">
        <f>CONCATENATE(Data!AE18,CHAR(10),Data!AF18)</f>
        <v>Bella Walton
Megan Schellhorn</v>
      </c>
    </row>
    <row r="18" spans="1:13" x14ac:dyDescent="0.2">
      <c r="A18" s="21" t="str">
        <f>Data!B19</f>
        <v>Laura Rivera</v>
      </c>
      <c r="B18" s="21" t="str">
        <f>Data!C19</f>
        <v>Edith Alvarez</v>
      </c>
      <c r="C18" s="4" t="str">
        <f>CONCATENATE(Data!D19,CHAR(10),Data!E19,CHAR(10),Data!F19, ", ",Data!G19,"  ",Data!H19)</f>
        <v>PARK TRACE
700 Atlanta Ave
Decatur , GA  30030</v>
      </c>
      <c r="D18" s="4" t="str">
        <f>CONCATENATE(Data!L19,CHAR(10),"PH: ",Data!M19,CHAR(10),"Fax: ",Data!N19)</f>
        <v>ParkTrace@
PH: 404-371-0887
Fax: 404-378-5752</v>
      </c>
      <c r="E18" s="4" t="str">
        <f>CONCATENATE(Data!K19,CHAR(10),Data!I19)</f>
        <v xml:space="preserve">Shay Barnswel
</v>
      </c>
      <c r="F18" s="4" t="str">
        <f>CONCATENATE(Data!O19,CHAR(10),Data!P19,CHAR(10),Data!Q19)</f>
        <v>Shawn Lassiter
404-749-8738
ParkTrace_maint@</v>
      </c>
      <c r="G18" s="4" t="str">
        <f>CONCATENATE(Data!R19,CHAR(10),Data!S19)</f>
        <v>Clem Mitchell
678-358-4341</v>
      </c>
      <c r="H18" s="4" t="str">
        <f>CONCATENATE(Data!T19,CHAR(10),Data!U19)</f>
        <v>Mark Prunier
949-486-7146</v>
      </c>
      <c r="I18" s="14" t="str">
        <f>CONCATENATE(IF(Data!V19&lt;&gt;"",TEXT(Data!V19,"mm-dd-yyy"),""),CHAR(10),Data!W19,CHAR(10),Data!X19)</f>
        <v>02-01-2018
82-3454564
Park Trace Apartment Associates, LP</v>
      </c>
      <c r="J18" s="14" t="str">
        <f>IF(ISBLANK(Data!Z19),(Data!Y19&amp;CHAR(10)&amp;Data!AB19),(Data!Y19&amp;CHAR(10)&amp;Data!AA19&amp;Data!Z19&amp;CHAR(10)&amp;Data!AB19))</f>
        <v>170
DeKalb</v>
      </c>
      <c r="K18" s="4" t="str">
        <f>CONCATENATE(Data!AC19,CHAR(10),Data!AD19)</f>
        <v>Affordable: PB + TC
Elderly/62+/Disabled</v>
      </c>
      <c r="L18" s="14" t="str">
        <f>CONCATENATE(Data!AG19,CHAR(10),Data!AH19)</f>
        <v>Shaun Broadnax
Anniversary</v>
      </c>
      <c r="M18" s="4" t="str">
        <f>CONCATENATE(Data!AE19,CHAR(10),Data!AF19)</f>
        <v>Bella Walton
Megan Schellhorn</v>
      </c>
    </row>
    <row r="19" spans="1:13" x14ac:dyDescent="0.2">
      <c r="A19" s="21" t="str">
        <f>Data!B20</f>
        <v>Laura Rivera</v>
      </c>
      <c r="B19" s="21" t="str">
        <f>Data!C20</f>
        <v>Edith Alvarez</v>
      </c>
      <c r="C19" s="4" t="str">
        <f>CONCATENATE(Data!D20,CHAR(10),Data!E20,CHAR(10),Data!F20, ", ",Data!G20,"  ",Data!H20)</f>
        <v>KAPUNA ONE
1015 N School Street
Honolulu, HI  96817</v>
      </c>
      <c r="D19" s="4" t="str">
        <f>CONCATENATE(Data!L20,CHAR(10),"PH: ",Data!M20,CHAR(10),"Fax: ",Data!N20)</f>
        <v>Kapuna@
PH: 808-845-2130
Fax: 808-845-6684</v>
      </c>
      <c r="E19" s="4" t="str">
        <f>CONCATENATE(Data!K20,CHAR(10),Data!I20)</f>
        <v xml:space="preserve">Sherry Prevo
</v>
      </c>
      <c r="F19" s="4" t="str">
        <f>CONCATENATE(Data!O20,CHAR(10),Data!P20,CHAR(10),Data!Q20)</f>
        <v>Conan Palimo'o -Kahue
808-725-0928
Kapuna_maint@</v>
      </c>
      <c r="G19" s="4" t="str">
        <f>CONCATENATE(Data!R20,CHAR(10),Data!S20)</f>
        <v xml:space="preserve">
</v>
      </c>
      <c r="H19" s="4" t="str">
        <f>CONCATENATE(Data!T20,CHAR(10),Data!U20)</f>
        <v>Mark Prunier
949-486-7146</v>
      </c>
      <c r="I19" s="14" t="str">
        <f>CONCATENATE(IF(Data!V20&lt;&gt;"",TEXT(Data!V20,"mm-dd-yyy"),""),CHAR(10),Data!W20,CHAR(10),Data!X20)</f>
        <v>10-22-2012
82-3548686
Kapuna Apartments Associates, LP</v>
      </c>
      <c r="J19" s="14" t="str">
        <f>IF(ISBLANK(Data!Z20),(Data!Y20&amp;CHAR(10)&amp;Data!AB20),(Data!Y20&amp;CHAR(10)&amp;Data!AA20&amp;Data!Z20&amp;CHAR(10)&amp;Data!AB20))</f>
        <v>162
Honolulu</v>
      </c>
      <c r="K19" s="4" t="str">
        <f>CONCATENATE(Data!AC20,CHAR(10),Data!AD20)</f>
        <v>Affordable: PB + TC
Elderly/62+</v>
      </c>
      <c r="L19" s="14" t="str">
        <f>CONCATENATE(Data!AG20,CHAR(10),Data!AH20)</f>
        <v>Shaun Broadnax
Anniversary</v>
      </c>
      <c r="M19" s="4" t="str">
        <f>CONCATENATE(Data!AE20,CHAR(10),Data!AF20)</f>
        <v>Bella Walton
Megan Schellhorn</v>
      </c>
    </row>
    <row r="20" spans="1:13" x14ac:dyDescent="0.2">
      <c r="A20" s="21" t="str">
        <f>Data!B21</f>
        <v>Laura Rivera</v>
      </c>
      <c r="B20" s="21" t="str">
        <f>Data!C21</f>
        <v>Edith Alvarez</v>
      </c>
      <c r="C20" s="4" t="str">
        <f>CONCATENATE(Data!D21,CHAR(10),Data!E21,CHAR(10),Data!F21, ", ",Data!G21,"  ",Data!H21)</f>
        <v>OAKLAND PARK TOWERS II
930 John R Rd
Troy, MI  48083</v>
      </c>
      <c r="D20" s="4" t="str">
        <f>CONCATENATE(Data!L21,CHAR(10),"PH: ",Data!M21,CHAR(10),"Fax: ",Data!N21)</f>
        <v>OaklandPark@
PH: 248-585-9340
Fax: 248-585-5629</v>
      </c>
      <c r="E20" s="4" t="str">
        <f>CONCATENATE(Data!K21,CHAR(10),Data!I21)</f>
        <v xml:space="preserve">Cathy Wilbur, Area Manager
</v>
      </c>
      <c r="F20" s="4" t="str">
        <f>CONCATENATE(Data!O21,CHAR(10),Data!P21,CHAR(10),Data!Q21)</f>
        <v>Andrew Collier
313-452-4199
OPTmaintenance@</v>
      </c>
      <c r="G20" s="4" t="str">
        <f>CONCATENATE(Data!R21,CHAR(10),Data!S21)</f>
        <v>Cathy Wilbur
248-825-5249</v>
      </c>
      <c r="H20" s="4" t="str">
        <f>CONCATENATE(Data!T21,CHAR(10),Data!U21)</f>
        <v>Mark Prunier
949-486-7146</v>
      </c>
      <c r="I20" s="14" t="str">
        <f>CONCATENATE(IF(Data!V21&lt;&gt;"",TEXT(Data!V21,"mm-dd-yyy"),""),CHAR(10),Data!W21,CHAR(10),Data!X21)</f>
        <v>12-01-2010
82-4428801
Oakland Park Towers II Limited Dividend Housing Associates, LP</v>
      </c>
      <c r="J20" s="14" t="str">
        <f>IF(ISBLANK(Data!Z21),(Data!Y21&amp;CHAR(10)&amp;Data!AB21),(Data!Y21&amp;CHAR(10)&amp;Data!AA21&amp;Data!Z21&amp;CHAR(10)&amp;Data!AB21))</f>
        <v>300
Oakland</v>
      </c>
      <c r="K20" s="4" t="str">
        <f>CONCATENATE(Data!AC21,CHAR(10),Data!AD21)</f>
        <v>Affordable: PB + TC
Senior/55+</v>
      </c>
      <c r="L20" s="14" t="str">
        <f>CONCATENATE(Data!AG21,CHAR(10),Data!AH21)</f>
        <v>Shaun Broadnax
Anniversary</v>
      </c>
      <c r="M20" s="4" t="str">
        <f>CONCATENATE(Data!AE21,CHAR(10),Data!AF21)</f>
        <v>Bella Walton
Megan Schellhorn</v>
      </c>
    </row>
    <row r="21" spans="1:13" x14ac:dyDescent="0.2">
      <c r="A21" s="21" t="str">
        <f>Data!B22</f>
        <v>Laura Rivera</v>
      </c>
      <c r="B21" s="21" t="str">
        <f>Data!C22</f>
        <v>Edith Alvarez</v>
      </c>
      <c r="C21" s="4" t="str">
        <f>CONCATENATE(Data!D22,CHAR(10),Data!E22,CHAR(10),Data!F22, ", ",Data!G22,"  ",Data!H22)</f>
        <v>WHISPERING WOODS
1450 Whispering Woods Dr
Waterford, MI  48327</v>
      </c>
      <c r="D21" s="4" t="str">
        <f>CONCATENATE(Data!L22,CHAR(10),"PH: ",Data!M22,CHAR(10),"Fax: ",Data!N22)</f>
        <v>Whispering@
PH: 248-363-2775
Fax: 248-363-3419</v>
      </c>
      <c r="E21" s="4" t="str">
        <f>CONCATENATE(Data!K22,CHAR(10),Data!I22)</f>
        <v xml:space="preserve">Vivenne Henry
</v>
      </c>
      <c r="F21" s="4" t="str">
        <f>CONCATENATE(Data!O22,CHAR(10),Data!P22,CHAR(10),Data!Q22)</f>
        <v>Brandon Spicer
586-260-2921
Whispering_maint@</v>
      </c>
      <c r="G21" s="4" t="str">
        <f>CONCATENATE(Data!R22,CHAR(10),Data!S22)</f>
        <v xml:space="preserve">
</v>
      </c>
      <c r="H21" s="4" t="str">
        <f>CONCATENATE(Data!T22,CHAR(10),Data!U22)</f>
        <v>Mark Prunier
949-486-7146</v>
      </c>
      <c r="I21" s="14" t="str">
        <f>CONCATENATE(IF(Data!V22&lt;&gt;"",TEXT(Data!V22,"mm-dd-yyy"),""),CHAR(10),Data!W22,CHAR(10),Data!X22)</f>
        <v>02-01-2018
47-3010756
Whispering Woods Limited Dividend Housing Association, LLC</v>
      </c>
      <c r="J21" s="14" t="str">
        <f>IF(ISBLANK(Data!Z22),(Data!Y22&amp;CHAR(10)&amp;Data!AB22),(Data!Y22&amp;CHAR(10)&amp;Data!AA22&amp;Data!Z22&amp;CHAR(10)&amp;Data!AB22))</f>
        <v>192
Oakland</v>
      </c>
      <c r="K21" s="4" t="str">
        <f>CONCATENATE(Data!AC22,CHAR(10),Data!AD22)</f>
        <v>Affordable: PB
Family/All Age</v>
      </c>
      <c r="L21" s="14" t="str">
        <f>CONCATENATE(Data!AG22,CHAR(10),Data!AH22)</f>
        <v>Shaun Broadnax
Anniversary</v>
      </c>
      <c r="M21" s="4" t="str">
        <f>CONCATENATE(Data!AE22,CHAR(10),Data!AF22)</f>
        <v>Bella Walton
Megan Schellhorn</v>
      </c>
    </row>
    <row r="22" spans="1:13" x14ac:dyDescent="0.2">
      <c r="A22" s="21" t="str">
        <f>Data!B23</f>
        <v>Laura Rivera</v>
      </c>
      <c r="B22" s="21" t="str">
        <f>Data!C23</f>
        <v>Edith Alvarez</v>
      </c>
      <c r="C22" s="4" t="str">
        <f>CONCATENATE(Data!D23,CHAR(10),Data!E23,CHAR(10),Data!F23, ", ",Data!G23,"  ",Data!H23)</f>
        <v>PARKVIEW
1121 N 12th Ave
Minneapolis, MN  55411</v>
      </c>
      <c r="D22" s="4" t="str">
        <f>CONCATENATE(Data!L23,CHAR(10),"PH: ",Data!M23,CHAR(10),"Fax: ",Data!N23)</f>
        <v>Parkview@
PH: 612-377-4050
Fax: 612-377-1497</v>
      </c>
      <c r="E22" s="4" t="str">
        <f>CONCATENATE(Data!K23,CHAR(10),Data!I23)</f>
        <v xml:space="preserve">Shabnam Hakim
</v>
      </c>
      <c r="F22" s="4" t="str">
        <f>CONCATENATE(Data!O23,CHAR(10),Data!P23,CHAR(10),Data!Q23)</f>
        <v>James Gbanjah
651-797-8716
Parkview_maint@</v>
      </c>
      <c r="G22" s="4" t="str">
        <f>CONCATENATE(Data!R23,CHAR(10),Data!S23)</f>
        <v>Cathy Wilbur
248-825-5249</v>
      </c>
      <c r="H22" s="4" t="str">
        <f>CONCATENATE(Data!T23,CHAR(10),Data!U23)</f>
        <v>Mark Prunier
949-486-7146</v>
      </c>
      <c r="I22" s="14" t="str">
        <f>CONCATENATE(IF(Data!V23&lt;&gt;"",TEXT(Data!V23,"mm-dd-yyy"),""),CHAR(10),Data!W23,CHAR(10),Data!X23)</f>
        <v>08-01-2011
83-3080110
Parkview Apartment Associates, LP</v>
      </c>
      <c r="J22" s="14" t="str">
        <f>IF(ISBLANK(Data!Z23),(Data!Y23&amp;CHAR(10)&amp;Data!AB23),(Data!Y23&amp;CHAR(10)&amp;Data!AA23&amp;Data!Z23&amp;CHAR(10)&amp;Data!AB23))</f>
        <v>224
Hennepin</v>
      </c>
      <c r="K22" s="4" t="str">
        <f>CONCATENATE(Data!AC23,CHAR(10),Data!AD23)</f>
        <v>Affordable: PB + TC
Family/All Age</v>
      </c>
      <c r="L22" s="14" t="str">
        <f>CONCATENATE(Data!AG23,CHAR(10),Data!AH23)</f>
        <v>Melany Pary
Anniversary</v>
      </c>
      <c r="M22" s="4" t="str">
        <f>CONCATENATE(Data!AE23,CHAR(10),Data!AF23)</f>
        <v>Bella Walton
Megan Schellhorn</v>
      </c>
    </row>
    <row r="23" spans="1:13" x14ac:dyDescent="0.2">
      <c r="A23" s="21" t="str">
        <f>Data!B24</f>
        <v>Laura Rivera</v>
      </c>
      <c r="B23" s="21" t="str">
        <f>Data!C24</f>
        <v>Edith Alvarez</v>
      </c>
      <c r="C23" s="4" t="str">
        <f>CONCATENATE(Data!D24,CHAR(10),Data!E24,CHAR(10),Data!F24, ", ",Data!G24,"  ",Data!H24)</f>
        <v>ASPEN RIVER PARK
17 Oxford St
Newark, NJ  07105</v>
      </c>
      <c r="D23" s="4" t="str">
        <f>CONCATENATE(Data!L24,CHAR(10),"PH: ",Data!M24,CHAR(10),"Fax: ",Data!N24)</f>
        <v>AspenRiverpark@
PH: 973-465-0360
Fax: 973-465-1937</v>
      </c>
      <c r="E23" s="4" t="str">
        <f>CONCATENATE(Data!K24,CHAR(10),Data!I24)</f>
        <v xml:space="preserve">Open Position
 </v>
      </c>
      <c r="F23" s="4" t="str">
        <f>CONCATENATE(Data!O24,CHAR(10),Data!P24,CHAR(10),Data!Q24)</f>
        <v>James Spearman
Aspen_maint@</v>
      </c>
      <c r="G23" s="4" t="str">
        <f>CONCATENATE(Data!R24,CHAR(10),Data!S24)</f>
        <v>Cathy Wilbur
248-825-5249</v>
      </c>
      <c r="H23" s="4" t="str">
        <f>CONCATENATE(Data!T24,CHAR(10),Data!U24)</f>
        <v>Mark Prunier
949-486-7146</v>
      </c>
      <c r="I23" s="14" t="str">
        <f>CONCATENATE(IF(Data!V24&lt;&gt;"",TEXT(Data!V24,"mm-dd-yyy"),""),CHAR(10),Data!W24,CHAR(10),Data!X24)</f>
        <v>01-09-2017
46-5083318
Aspen Riverpark Associates, LP</v>
      </c>
      <c r="J23" s="14" t="str">
        <f>IF(ISBLANK(Data!Z24),(Data!Y24&amp;CHAR(10)&amp;Data!AB24),(Data!Y24&amp;CHAR(10)&amp;Data!AA24&amp;Data!Z24&amp;CHAR(10)&amp;Data!AB24))</f>
        <v>261
5Commercial
Essex</v>
      </c>
      <c r="K23" s="4" t="str">
        <f>CONCATENATE(Data!AC24,CHAR(10),Data!AD24)</f>
        <v>Affordable: PB + TC
Senior &amp; Family</v>
      </c>
      <c r="L23" s="14" t="str">
        <f>CONCATENATE(Data!AG24,CHAR(10),Data!AH24)</f>
        <v>Melany Pary
Anniversary</v>
      </c>
      <c r="M23" s="4" t="str">
        <f>CONCATENATE(Data!AE24,CHAR(10),Data!AF24)</f>
        <v>Bella Walton
Megan Schellhorn</v>
      </c>
    </row>
    <row r="24" spans="1:13" x14ac:dyDescent="0.2">
      <c r="A24" s="21" t="str">
        <f>Data!B25</f>
        <v>Laura Rivera</v>
      </c>
      <c r="B24" s="21" t="str">
        <f>Data!C25</f>
        <v>Edith Alvarez</v>
      </c>
      <c r="C24" s="4" t="str">
        <f>CONCATENATE(Data!D25,CHAR(10),Data!E25,CHAR(10),Data!F25, ", ",Data!G25,"  ",Data!H25)</f>
        <v>IDLEWILD CREEK
1 Landmark Dr
Cornwall, NY  12518</v>
      </c>
      <c r="D24" s="4" t="str">
        <f>CONCATENATE(Data!L25,CHAR(10),"PH: ",Data!M25,CHAR(10),"Fax: ",Data!N25)</f>
        <v xml:space="preserve">Idlewild@
PH: 845-534-2333
Fax: 845-534-2299 </v>
      </c>
      <c r="E24" s="4" t="str">
        <f>CONCATENATE(Data!K25,CHAR(10),Data!I25)</f>
        <v xml:space="preserve">Fred Jones
</v>
      </c>
      <c r="F24" s="4" t="str">
        <f>CONCATENATE(Data!O25,CHAR(10),Data!P25,CHAR(10),Data!Q25)</f>
        <v>Open Position
Idlewild_maint@</v>
      </c>
      <c r="G24" s="4" t="str">
        <f>CONCATENATE(Data!R25,CHAR(10),Data!S25)</f>
        <v xml:space="preserve">
</v>
      </c>
      <c r="H24" s="4" t="str">
        <f>CONCATENATE(Data!T25,CHAR(10),Data!U25)</f>
        <v>Mark Prunier
949-486-7146</v>
      </c>
      <c r="I24" s="14" t="str">
        <f>CONCATENATE(IF(Data!V25&lt;&gt;"",TEXT(Data!V25,"mm-dd-yyy"),""),CHAR(10),Data!W25,CHAR(10),Data!X25)</f>
        <v>12-18-2015
47-4368970
Idlewild Creek Apartments, LP</v>
      </c>
      <c r="J24" s="14" t="str">
        <f>IF(ISBLANK(Data!Z25),(Data!Y25&amp;CHAR(10)&amp;Data!AB25),(Data!Y25&amp;CHAR(10)&amp;Data!AA25&amp;Data!Z25&amp;CHAR(10)&amp;Data!AB25))</f>
        <v>215
Orange</v>
      </c>
      <c r="K24" s="4" t="str">
        <f>CONCATENATE(Data!AC25,CHAR(10),Data!AD25)</f>
        <v>Conventional
Senior/55+</v>
      </c>
      <c r="L24" s="14" t="str">
        <f>CONCATENATE(Data!AG25,CHAR(10),Data!AH25)</f>
        <v xml:space="preserve">
</v>
      </c>
      <c r="M24" s="4" t="str">
        <f>CONCATENATE(Data!AE25,CHAR(10),Data!AF25)</f>
        <v>Bella Walton
Megan Schellhorn</v>
      </c>
    </row>
    <row r="25" spans="1:13" x14ac:dyDescent="0.2">
      <c r="A25" s="21" t="str">
        <f>Data!B26</f>
        <v>Laura Rivera</v>
      </c>
      <c r="B25" s="21" t="str">
        <f>Data!C26</f>
        <v>Melanie Fink</v>
      </c>
      <c r="C25" s="4" t="str">
        <f>CONCATENATE(Data!D26,CHAR(10),Data!E26,CHAR(10),Data!F26, ", ",Data!G26,"  ",Data!H26)</f>
        <v>ALPINE MOBILE ESTATES
7300 32nd Ave NE, #10
Olympia, WA  98516</v>
      </c>
      <c r="D25" s="4" t="str">
        <f>CONCATENATE(Data!L26,CHAR(10),"PH: ",Data!M26,CHAR(10),"Fax: ",Data!N26)</f>
        <v xml:space="preserve">AlpineEstates@
PH: 360-491-8577
Fax: </v>
      </c>
      <c r="E25" s="4" t="str">
        <f>CONCATENATE(Data!K26,CHAR(10),Data!I26)</f>
        <v xml:space="preserve">Marshelle Casano
</v>
      </c>
      <c r="F25" s="4" t="str">
        <f>CONCATENATE(Data!O26,CHAR(10),Data!P26,CHAR(10),Data!Q26)</f>
        <v xml:space="preserve">Dan Buck
</v>
      </c>
      <c r="G25" s="4" t="str">
        <f>CONCATENATE(Data!R26,CHAR(10),Data!S26)</f>
        <v xml:space="preserve">
</v>
      </c>
      <c r="H25" s="4" t="str">
        <f>CONCATENATE(Data!T26,CHAR(10),Data!U26)</f>
        <v>Chris Bowden
949-486-7153</v>
      </c>
      <c r="I25" s="14" t="str">
        <f>CONCATENATE(IF(Data!V26&lt;&gt;"",TEXT(Data!V26,"mm-dd-yyy"),""),CHAR(10),Data!W26,CHAR(10),Data!X26)</f>
        <v>12-21-2020
85-4134408
Alpine Mobile Estates MHC, LLC</v>
      </c>
      <c r="J25" s="14" t="str">
        <f>IF(ISBLANK(Data!Z26),(Data!Y26&amp;CHAR(10)&amp;Data!AB26),(Data!Y26&amp;CHAR(10)&amp;Data!AA26&amp;Data!Z26&amp;CHAR(10)&amp;Data!AB26))</f>
        <v>50
Thurston</v>
      </c>
      <c r="K25" s="4" t="str">
        <f>CONCATENATE(Data!AC26,CHAR(10),Data!AD26)</f>
        <v>MH Community
Senior/55+</v>
      </c>
      <c r="L25" s="14" t="str">
        <f>CONCATENATE(Data!AG26,CHAR(10),Data!AH26)</f>
        <v xml:space="preserve">
</v>
      </c>
      <c r="M25" s="4" t="str">
        <f>CONCATENATE(Data!AE26,CHAR(10),Data!AF26)</f>
        <v xml:space="preserve">Deborah Kemp
</v>
      </c>
    </row>
    <row r="26" spans="1:13" x14ac:dyDescent="0.2">
      <c r="A26" s="21" t="str">
        <f>Data!B27</f>
        <v>Laura Rivera</v>
      </c>
      <c r="B26" s="21" t="str">
        <f>Data!C27</f>
        <v>Melanie Fink</v>
      </c>
      <c r="C26" s="4" t="str">
        <f>CONCATENATE(Data!D27,CHAR(10),Data!E27,CHAR(10),Data!F27, ", ",Data!G27,"  ",Data!H27)</f>
        <v>AUBURN GREEN
602 29th St Se
Auburn, WA  98002</v>
      </c>
      <c r="D26" s="4" t="str">
        <f>CONCATENATE(Data!L27,CHAR(10),"PH: ",Data!M27,CHAR(10),"Fax: ",Data!N27)</f>
        <v xml:space="preserve">Auburn@
PH: 253-735-1940
Fax: </v>
      </c>
      <c r="E26" s="4" t="str">
        <f>CONCATENATE(Data!K27,CHAR(10),Data!I27)</f>
        <v xml:space="preserve">John Bristol
</v>
      </c>
      <c r="F26" s="4" t="str">
        <f>CONCATENATE(Data!O27,CHAR(10),Data!P27,CHAR(10),Data!Q27)</f>
        <v>DeJesus Filogonio
Auburn_maint@</v>
      </c>
      <c r="G26" s="4" t="str">
        <f>CONCATENATE(Data!R27,CHAR(10),Data!S27)</f>
        <v xml:space="preserve">
</v>
      </c>
      <c r="H26" s="4" t="str">
        <f>CONCATENATE(Data!T27,CHAR(10),Data!U27)</f>
        <v>Chris Bowden
949-486-7153</v>
      </c>
      <c r="I26" s="14" t="str">
        <f>CONCATENATE(IF(Data!V27&lt;&gt;"",TEXT(Data!V27,"mm-dd-yyy"),""),CHAR(10),Data!W27,CHAR(10),Data!X27)</f>
        <v>06-16-2005
59-3805590
Auburn Green MHC, LLC</v>
      </c>
      <c r="J26" s="14" t="str">
        <f>IF(ISBLANK(Data!Z27),(Data!Y27&amp;CHAR(10)&amp;Data!AB27),(Data!Y27&amp;CHAR(10)&amp;Data!AA27&amp;Data!Z27&amp;CHAR(10)&amp;Data!AB27))</f>
        <v>100
King</v>
      </c>
      <c r="K26" s="4" t="str">
        <f>CONCATENATE(Data!AC27,CHAR(10),Data!AD27)</f>
        <v>MH Community
Family/All Age</v>
      </c>
      <c r="L26" s="14" t="str">
        <f>CONCATENATE(Data!AG27,CHAR(10),Data!AH27)</f>
        <v xml:space="preserve">
</v>
      </c>
      <c r="M26" s="4" t="str">
        <f>CONCATENATE(Data!AE27,CHAR(10),Data!AF27)</f>
        <v xml:space="preserve">Deborah Kemp
</v>
      </c>
    </row>
    <row r="27" spans="1:13" x14ac:dyDescent="0.2">
      <c r="A27" s="21" t="str">
        <f>Data!B28</f>
        <v>Laura Rivera</v>
      </c>
      <c r="B27" s="21" t="str">
        <f>Data!C28</f>
        <v>Melanie Fink</v>
      </c>
      <c r="C27" s="4" t="str">
        <f>CONCATENATE(Data!D28,CHAR(10),Data!E28,CHAR(10),Data!F28, ", ",Data!G28,"  ",Data!H28)</f>
        <v>AUBURN HILLS
31101 116th Ave Se #72
Auburn, WA  98092</v>
      </c>
      <c r="D27" s="4" t="str">
        <f>CONCATENATE(Data!L28,CHAR(10),"PH: ",Data!M28,CHAR(10),"Fax: ",Data!N28)</f>
        <v xml:space="preserve">AuburnHills@
PH: 253-939-7975
Fax: </v>
      </c>
      <c r="E27" s="4" t="str">
        <f>CONCATENATE(Data!K28,CHAR(10),Data!I28)</f>
        <v xml:space="preserve">Robinn Turner
</v>
      </c>
      <c r="F27" s="4" t="str">
        <f>CONCATENATE(Data!O28,CHAR(10),Data!P28,CHAR(10),Data!Q28)</f>
        <v xml:space="preserve">
</v>
      </c>
      <c r="G27" s="4" t="str">
        <f>CONCATENATE(Data!R28,CHAR(10),Data!S28)</f>
        <v xml:space="preserve">
</v>
      </c>
      <c r="H27" s="4" t="str">
        <f>CONCATENATE(Data!T28,CHAR(10),Data!U28)</f>
        <v>Chris Bowden
949-486-7153</v>
      </c>
      <c r="I27" s="14" t="str">
        <f>CONCATENATE(IF(Data!V28&lt;&gt;"",TEXT(Data!V28,"mm-dd-yyy"),""),CHAR(10),Data!W28,CHAR(10),Data!X28)</f>
        <v>12-01-2025
39-4821703
Auburn Hills MHC, LLC</v>
      </c>
      <c r="J27" s="14" t="str">
        <f>IF(ISBLANK(Data!Z28),(Data!Y28&amp;CHAR(10)&amp;Data!AB28),(Data!Y28&amp;CHAR(10)&amp;Data!AA28&amp;Data!Z28&amp;CHAR(10)&amp;Data!AB28))</f>
        <v>99
King</v>
      </c>
      <c r="K27" s="4" t="str">
        <f>CONCATENATE(Data!AC28,CHAR(10),Data!AD28)</f>
        <v>MH Community
Family/All Age</v>
      </c>
      <c r="L27" s="14" t="str">
        <f>CONCATENATE(Data!AG28,CHAR(10),Data!AH28)</f>
        <v xml:space="preserve">
</v>
      </c>
      <c r="M27" s="4" t="str">
        <f>CONCATENATE(Data!AE28,CHAR(10),Data!AF28)</f>
        <v xml:space="preserve">Deborah Kemp
</v>
      </c>
    </row>
    <row r="28" spans="1:13" x14ac:dyDescent="0.2">
      <c r="A28" s="21" t="str">
        <f>Data!B29</f>
        <v>Laura Rivera</v>
      </c>
      <c r="B28" s="21" t="str">
        <f>Data!C29</f>
        <v>Melanie Fink</v>
      </c>
      <c r="C28" s="4" t="str">
        <f>CONCATENATE(Data!D29,CHAR(10),Data!E29,CHAR(10),Data!F29, ", ",Data!G29,"  ",Data!H29)</f>
        <v>CAMELOT ESTATES
5307 State Hwy 303 NE #170
Bremerton, WA  98311</v>
      </c>
      <c r="D28" s="4" t="str">
        <f>CONCATENATE(Data!L29,CHAR(10),"PH: ",Data!M29,CHAR(10),"Fax: ",Data!N29)</f>
        <v xml:space="preserve">Camelot@
PH: 360-373-6767
Fax: </v>
      </c>
      <c r="E28" s="4" t="str">
        <f>CONCATENATE(Data!K29,CHAR(10),Data!I29)</f>
        <v xml:space="preserve">Renee West
</v>
      </c>
      <c r="F28" s="4" t="str">
        <f>CONCATENATE(Data!O29,CHAR(10),Data!P29,CHAR(10),Data!Q29)</f>
        <v xml:space="preserve">Sean Dawson
</v>
      </c>
      <c r="G28" s="4" t="str">
        <f>CONCATENATE(Data!R29,CHAR(10),Data!S29)</f>
        <v xml:space="preserve">
</v>
      </c>
      <c r="H28" s="4" t="str">
        <f>CONCATENATE(Data!T29,CHAR(10),Data!U29)</f>
        <v>Chris Bowden
949-486-7153</v>
      </c>
      <c r="I28" s="14" t="str">
        <f>CONCATENATE(IF(Data!V29&lt;&gt;"",TEXT(Data!V29,"mm-dd-yyy"),""),CHAR(10),Data!W29,CHAR(10),Data!X29)</f>
        <v>07-17-2017
82-2176626
Camelot Estates MHC, LLC</v>
      </c>
      <c r="J28" s="14" t="str">
        <f>IF(ISBLANK(Data!Z29),(Data!Y29&amp;CHAR(10)&amp;Data!AB29),(Data!Y29&amp;CHAR(10)&amp;Data!AA29&amp;Data!Z29&amp;CHAR(10)&amp;Data!AB29))</f>
        <v>155
Kitsap</v>
      </c>
      <c r="K28" s="4" t="str">
        <f>CONCATENATE(Data!AC29,CHAR(10),Data!AD29)</f>
        <v>MH Community
Family/All Age</v>
      </c>
      <c r="L28" s="14" t="str">
        <f>CONCATENATE(Data!AG29,CHAR(10),Data!AH29)</f>
        <v xml:space="preserve">
</v>
      </c>
      <c r="M28" s="4" t="str">
        <f>CONCATENATE(Data!AE29,CHAR(10),Data!AF29)</f>
        <v xml:space="preserve">Deborah Kemp
</v>
      </c>
    </row>
    <row r="29" spans="1:13" x14ac:dyDescent="0.2">
      <c r="A29" s="21" t="str">
        <f>Data!B30</f>
        <v>Laura Rivera</v>
      </c>
      <c r="B29" s="21" t="str">
        <f>Data!C30</f>
        <v>Melanie Fink</v>
      </c>
      <c r="C29" s="4" t="str">
        <f>CONCATENATE(Data!D30,CHAR(10),Data!E30,CHAR(10),Data!F30, ", ",Data!G30,"  ",Data!H30)</f>
        <v>CRYSTAL POINTE
8111 195th St E #28
Spanaway, WA  98387</v>
      </c>
      <c r="D29" s="4" t="str">
        <f>CONCATENATE(Data!L30,CHAR(10),"PH: ",Data!M30,CHAR(10),"Fax: ",Data!N30)</f>
        <v xml:space="preserve">Crystal@
PH: 253-847-4054
Fax: </v>
      </c>
      <c r="E29" s="4" t="str">
        <f>CONCATENATE(Data!K30,CHAR(10),Data!I30)</f>
        <v xml:space="preserve">Jill Frost
</v>
      </c>
      <c r="F29" s="4" t="str">
        <f>CONCATENATE(Data!O30,CHAR(10),Data!P30,CHAR(10),Data!Q30)</f>
        <v xml:space="preserve">James Nace
253-761-6423
</v>
      </c>
      <c r="G29" s="4" t="str">
        <f>CONCATENATE(Data!R30,CHAR(10),Data!S30)</f>
        <v xml:space="preserve">
</v>
      </c>
      <c r="H29" s="4" t="str">
        <f>CONCATENATE(Data!T30,CHAR(10),Data!U30)</f>
        <v>Chris Bowden
949-486-7153</v>
      </c>
      <c r="I29" s="14" t="str">
        <f>CONCATENATE(IF(Data!V30&lt;&gt;"",TEXT(Data!V30,"mm-dd-yyy"),""),CHAR(10),Data!W30,CHAR(10),Data!X30)</f>
        <v>02-07-2005
73-1724916
Crystal Pointe MHC, LLC</v>
      </c>
      <c r="J29" s="14" t="str">
        <f>IF(ISBLANK(Data!Z30),(Data!Y30&amp;CHAR(10)&amp;Data!AB30),(Data!Y30&amp;CHAR(10)&amp;Data!AA30&amp;Data!Z30&amp;CHAR(10)&amp;Data!AB30))</f>
        <v>151
Pierce</v>
      </c>
      <c r="K29" s="4" t="str">
        <f>CONCATENATE(Data!AC30,CHAR(10),Data!AD30)</f>
        <v>MH Community
Family/All Age</v>
      </c>
      <c r="L29" s="14" t="str">
        <f>CONCATENATE(Data!AG30,CHAR(10),Data!AH30)</f>
        <v xml:space="preserve">
</v>
      </c>
      <c r="M29" s="4" t="str">
        <f>CONCATENATE(Data!AE30,CHAR(10),Data!AF30)</f>
        <v xml:space="preserve">Deborah Kemp
</v>
      </c>
    </row>
    <row r="30" spans="1:13" x14ac:dyDescent="0.2">
      <c r="A30" s="21" t="str">
        <f>Data!B31</f>
        <v>Laura Rivera</v>
      </c>
      <c r="B30" s="21" t="str">
        <f>Data!C31</f>
        <v>Melanie Fink</v>
      </c>
      <c r="C30" s="4" t="str">
        <f>CONCATENATE(Data!D31,CHAR(10),Data!E31,CHAR(10),Data!F31, ", ",Data!G31,"  ",Data!H31)</f>
        <v>GOLDEN VALLEY 
6505 241st Ave E
Buckley, WA  98321</v>
      </c>
      <c r="D30" s="4" t="str">
        <f>CONCATENATE(Data!L31,CHAR(10),"PH: ",Data!M31,CHAR(10),"Fax: ",Data!N31)</f>
        <v xml:space="preserve">GoldenValley@
PH: 253-862-9995
Fax: </v>
      </c>
      <c r="E30" s="4" t="str">
        <f>CONCATENATE(Data!K31,CHAR(10),Data!I31)</f>
        <v xml:space="preserve">Pam Huihui
</v>
      </c>
      <c r="F30" s="4" t="str">
        <f>CONCATENATE(Data!O31,CHAR(10),Data!P31,CHAR(10),Data!Q31)</f>
        <v xml:space="preserve">
</v>
      </c>
      <c r="G30" s="4" t="str">
        <f>CONCATENATE(Data!R31,CHAR(10),Data!S31)</f>
        <v xml:space="preserve">
</v>
      </c>
      <c r="H30" s="4" t="str">
        <f>CONCATENATE(Data!T31,CHAR(10),Data!U31)</f>
        <v>Chris Bowden
949-486-7153</v>
      </c>
      <c r="I30" s="14" t="str">
        <f>CONCATENATE(IF(Data!V31&lt;&gt;"",TEXT(Data!V31,"mm-dd-yyy"),""),CHAR(10),Data!W31,CHAR(10),Data!X31)</f>
        <v>07-18-2006
47-3853879
Golden Valley MHC, LLC</v>
      </c>
      <c r="J30" s="14" t="str">
        <f>IF(ISBLANK(Data!Z31),(Data!Y31&amp;CHAR(10)&amp;Data!AB31),(Data!Y31&amp;CHAR(10)&amp;Data!AA31&amp;Data!Z31&amp;CHAR(10)&amp;Data!AB31))</f>
        <v>100
Pierce</v>
      </c>
      <c r="K30" s="4" t="str">
        <f>CONCATENATE(Data!AC31,CHAR(10),Data!AD31)</f>
        <v>MH Community
Senior/55+</v>
      </c>
      <c r="L30" s="14" t="str">
        <f>CONCATENATE(Data!AG31,CHAR(10),Data!AH31)</f>
        <v xml:space="preserve">
</v>
      </c>
      <c r="M30" s="4" t="str">
        <f>CONCATENATE(Data!AE31,CHAR(10),Data!AF31)</f>
        <v xml:space="preserve">Deborah Kemp
</v>
      </c>
    </row>
    <row r="31" spans="1:13" x14ac:dyDescent="0.2">
      <c r="A31" s="21" t="str">
        <f>Data!B32</f>
        <v>Laura Rivera</v>
      </c>
      <c r="B31" s="21" t="str">
        <f>Data!C32</f>
        <v>Melanie Fink</v>
      </c>
      <c r="C31" s="4" t="str">
        <f>CONCATENATE(Data!D32,CHAR(10),Data!E32,CHAR(10),Data!F32, ", ",Data!G32,"  ",Data!H32)</f>
        <v>HEATHER HILLS 
2500 Alder Street 
Milton, WA  98354</v>
      </c>
      <c r="D31" s="4" t="str">
        <f>CONCATENATE(Data!L32,CHAR(10),"PH: ",Data!M32,CHAR(10),"Fax: ",Data!N32)</f>
        <v xml:space="preserve">HeatherHills@
PH: 253-862-7300
Fax: </v>
      </c>
      <c r="E31" s="4" t="str">
        <f>CONCATENATE(Data!K32,CHAR(10),Data!I32)</f>
        <v xml:space="preserve">Julie Dunkin
</v>
      </c>
      <c r="F31" s="4" t="str">
        <f>CONCATENATE(Data!O32,CHAR(10),Data!P32,CHAR(10),Data!Q32)</f>
        <v xml:space="preserve">Kyle Johnson
</v>
      </c>
      <c r="G31" s="4" t="str">
        <f>CONCATENATE(Data!R32,CHAR(10),Data!S32)</f>
        <v xml:space="preserve">
</v>
      </c>
      <c r="H31" s="4" t="str">
        <f>CONCATENATE(Data!T32,CHAR(10),Data!U32)</f>
        <v>Chris Bowden
949-486-7153</v>
      </c>
      <c r="I31" s="14" t="str">
        <f>CONCATENATE(IF(Data!V32&lt;&gt;"",TEXT(Data!V32,"mm-dd-yyy"),""),CHAR(10),Data!W32,CHAR(10),Data!X32)</f>
        <v>09-10-2018
83-1602449
Heather Hills MHC, LLC</v>
      </c>
      <c r="J31" s="14" t="str">
        <f>IF(ISBLANK(Data!Z32),(Data!Y32&amp;CHAR(10)&amp;Data!AB32),(Data!Y32&amp;CHAR(10)&amp;Data!AA32&amp;Data!Z32&amp;CHAR(10)&amp;Data!AB32))</f>
        <v>130
Pierce</v>
      </c>
      <c r="K31" s="4" t="str">
        <f>CONCATENATE(Data!AC32,CHAR(10),Data!AD32)</f>
        <v>MH Community
Senior/55+</v>
      </c>
      <c r="L31" s="14" t="str">
        <f>CONCATENATE(Data!AG32,CHAR(10),Data!AH32)</f>
        <v xml:space="preserve">
</v>
      </c>
      <c r="M31" s="4" t="str">
        <f>CONCATENATE(Data!AE32,CHAR(10),Data!AF32)</f>
        <v xml:space="preserve">Deborah Kemp
</v>
      </c>
    </row>
    <row r="32" spans="1:13" x14ac:dyDescent="0.2">
      <c r="A32" s="21" t="str">
        <f>Data!B33</f>
        <v>Laura Rivera</v>
      </c>
      <c r="B32" s="21" t="str">
        <f>Data!C33</f>
        <v>Melanie Fink</v>
      </c>
      <c r="C32" s="4" t="str">
        <f>CONCATENATE(Data!D33,CHAR(10),Data!E33,CHAR(10),Data!F33, ", ",Data!G33,"  ",Data!H33)</f>
        <v>HIDDEN GLEN ESTATES
15616 76th Ave E
Puyallup, WA  98375</v>
      </c>
      <c r="D32" s="4" t="str">
        <f>CONCATENATE(Data!L33,CHAR(10),"PH: ",Data!M33,CHAR(10),"Fax: ",Data!N33)</f>
        <v xml:space="preserve">HiddenGlen@
PH: 253-537-9383
Fax: </v>
      </c>
      <c r="E32" s="4" t="str">
        <f>CONCATENATE(Data!K33,CHAR(10),Data!I33)</f>
        <v xml:space="preserve">Heather Majors
</v>
      </c>
      <c r="F32" s="4" t="str">
        <f>CONCATENATE(Data!O33,CHAR(10),Data!P33,CHAR(10),Data!Q33)</f>
        <v xml:space="preserve">Miguel Flores 
</v>
      </c>
      <c r="G32" s="4" t="str">
        <f>CONCATENATE(Data!R33,CHAR(10),Data!S33)</f>
        <v xml:space="preserve">
</v>
      </c>
      <c r="H32" s="4" t="str">
        <f>CONCATENATE(Data!T33,CHAR(10),Data!U33)</f>
        <v>Chris Bowden
949-486-7153</v>
      </c>
      <c r="I32" s="14" t="str">
        <f>CONCATENATE(IF(Data!V33&lt;&gt;"",TEXT(Data!V33,"mm-dd-yyy"),""),CHAR(10),Data!W33,CHAR(10),Data!X33)</f>
        <v>04-25-2005
84-1675721
Hidden Glen MHC, LLC</v>
      </c>
      <c r="J32" s="14" t="str">
        <f>IF(ISBLANK(Data!Z33),(Data!Y33&amp;CHAR(10)&amp;Data!AB33),(Data!Y33&amp;CHAR(10)&amp;Data!AA33&amp;Data!Z33&amp;CHAR(10)&amp;Data!AB33))</f>
        <v>195
Pierce</v>
      </c>
      <c r="K32" s="4" t="str">
        <f>CONCATENATE(Data!AC33,CHAR(10),Data!AD33)</f>
        <v>MH Community
Family/All Age</v>
      </c>
      <c r="L32" s="14" t="str">
        <f>CONCATENATE(Data!AG33,CHAR(10),Data!AH33)</f>
        <v xml:space="preserve">
</v>
      </c>
      <c r="M32" s="4" t="str">
        <f>CONCATENATE(Data!AE33,CHAR(10),Data!AF33)</f>
        <v xml:space="preserve">Deborah Kemp
</v>
      </c>
    </row>
    <row r="33" spans="1:13" x14ac:dyDescent="0.2">
      <c r="A33" s="21" t="str">
        <f>Data!B34</f>
        <v>Laura Rivera</v>
      </c>
      <c r="B33" s="21" t="str">
        <f>Data!C34</f>
        <v>Melanie Fink</v>
      </c>
      <c r="C33" s="4" t="str">
        <f>CONCATENATE(Data!D34,CHAR(10),Data!E34,CHAR(10),Data!F34, ", ",Data!G34,"  ",Data!H34)</f>
        <v>MAJESTIC MOBILE MANOR
6906 52nd St Ct E
Puyallup, WA  98371</v>
      </c>
      <c r="D33" s="4" t="str">
        <f>CONCATENATE(Data!L34,CHAR(10),"PH: ",Data!M34,CHAR(10),"Fax: ",Data!N34)</f>
        <v xml:space="preserve">Majestic@
PH: 253-845-3144
Fax: </v>
      </c>
      <c r="E33" s="4" t="str">
        <f>CONCATENATE(Data!K34,CHAR(10),Data!I34)</f>
        <v xml:space="preserve">Selina Graydon
</v>
      </c>
      <c r="F33" s="4" t="str">
        <f>CONCATENATE(Data!O34,CHAR(10),Data!P34,CHAR(10),Data!Q34)</f>
        <v xml:space="preserve">Joey Patton
</v>
      </c>
      <c r="G33" s="4" t="str">
        <f>CONCATENATE(Data!R34,CHAR(10),Data!S34)</f>
        <v xml:space="preserve">
</v>
      </c>
      <c r="H33" s="4" t="str">
        <f>CONCATENATE(Data!T34,CHAR(10),Data!U34)</f>
        <v>Chris Bowden
949-486-7153</v>
      </c>
      <c r="I33" s="14" t="str">
        <f>CONCATENATE(IF(Data!V34&lt;&gt;"",TEXT(Data!V34,"mm-dd-yyy"),""),CHAR(10),Data!W34,CHAR(10),Data!X34)</f>
        <v>07-25-2019
83-4382217
Majestic MHC,LLC</v>
      </c>
      <c r="J33" s="14" t="str">
        <f>IF(ISBLANK(Data!Z34),(Data!Y34&amp;CHAR(10)&amp;Data!AB34),(Data!Y34&amp;CHAR(10)&amp;Data!AA34&amp;Data!Z34&amp;CHAR(10)&amp;Data!AB34))</f>
        <v>65
107RV Park
Pierce</v>
      </c>
      <c r="K33" s="4" t="str">
        <f>CONCATENATE(Data!AC34,CHAR(10),Data!AD34)</f>
        <v>MH Community
Senior/55+</v>
      </c>
      <c r="L33" s="14" t="str">
        <f>CONCATENATE(Data!AG34,CHAR(10),Data!AH34)</f>
        <v xml:space="preserve">
</v>
      </c>
      <c r="M33" s="4" t="str">
        <f>CONCATENATE(Data!AE34,CHAR(10),Data!AF34)</f>
        <v xml:space="preserve">Deborah Kemp
</v>
      </c>
    </row>
    <row r="34" spans="1:13" x14ac:dyDescent="0.2">
      <c r="A34" s="21" t="str">
        <f>Data!B35</f>
        <v>Laura Rivera</v>
      </c>
      <c r="B34" s="21" t="str">
        <f>Data!C35</f>
        <v>Melanie Fink</v>
      </c>
      <c r="C34" s="4" t="str">
        <f>CONCATENATE(Data!D35,CHAR(10),Data!E35,CHAR(10),Data!F35, ", ",Data!G35,"  ",Data!H35)</f>
        <v>RIO VERDE MOBILE ESTATES
1402 22nd St NE #200
Auburn, WA  98002</v>
      </c>
      <c r="D34" s="4" t="str">
        <f>CONCATENATE(Data!L35,CHAR(10),"PH: ",Data!M35,CHAR(10),"Fax: ",Data!N35)</f>
        <v xml:space="preserve">RioVerde@
PH: 253-833-7333
Fax: </v>
      </c>
      <c r="E34" s="4" t="str">
        <f>CONCATENATE(Data!K35,CHAR(10),Data!I35)</f>
        <v xml:space="preserve">Sara Forsythe
</v>
      </c>
      <c r="F34" s="4" t="str">
        <f>CONCATENATE(Data!O35,CHAR(10),Data!P35,CHAR(10),Data!Q35)</f>
        <v xml:space="preserve">Micah Denby
</v>
      </c>
      <c r="G34" s="4" t="str">
        <f>CONCATENATE(Data!R35,CHAR(10),Data!S35)</f>
        <v xml:space="preserve">
</v>
      </c>
      <c r="H34" s="4" t="str">
        <f>CONCATENATE(Data!T35,CHAR(10),Data!U35)</f>
        <v>Chris Bowden
949-486-7153</v>
      </c>
      <c r="I34" s="14" t="str">
        <f>CONCATENATE(IF(Data!V35&lt;&gt;"",TEXT(Data!V35,"mm-dd-yyy"),""),CHAR(10),Data!W35,CHAR(10),Data!X35)</f>
        <v>09-29-2006
38-3739664
Rio Verde MHC, LLC</v>
      </c>
      <c r="J34" s="14" t="str">
        <f>IF(ISBLANK(Data!Z35),(Data!Y35&amp;CHAR(10)&amp;Data!AB35),(Data!Y35&amp;CHAR(10)&amp;Data!AA35&amp;Data!Z35&amp;CHAR(10)&amp;Data!AB35))</f>
        <v>287
King</v>
      </c>
      <c r="K34" s="4" t="str">
        <f>CONCATENATE(Data!AC35,CHAR(10),Data!AD35)</f>
        <v>MH Community
Senior/55+</v>
      </c>
      <c r="L34" s="14" t="str">
        <f>CONCATENATE(Data!AG35,CHAR(10),Data!AH35)</f>
        <v xml:space="preserve">
</v>
      </c>
      <c r="M34" s="4" t="str">
        <f>CONCATENATE(Data!AE35,CHAR(10),Data!AF35)</f>
        <v xml:space="preserve">Deborah Kemp
</v>
      </c>
    </row>
    <row r="35" spans="1:13" x14ac:dyDescent="0.2">
      <c r="A35" s="21" t="str">
        <f>Data!B36</f>
        <v>Laura Rivera</v>
      </c>
      <c r="B35" s="21" t="str">
        <f>Data!C36</f>
        <v>Melanie Fink</v>
      </c>
      <c r="C35" s="4" t="str">
        <f>CONCATENATE(Data!D36,CHAR(10),Data!E36,CHAR(10),Data!F36, ", ",Data!G36,"  ",Data!H36)</f>
        <v>SKYLARK VILLAGE ESTATES I 
900 29th St SE
Auburn, WA  98002</v>
      </c>
      <c r="D35" s="4" t="str">
        <f>CONCATENATE(Data!L36,CHAR(10),"PH: ",Data!M36,CHAR(10),"Fax: ",Data!N36)</f>
        <v xml:space="preserve">Skylark@
PH: 253-833-6910
Fax: </v>
      </c>
      <c r="E35" s="4" t="str">
        <f>CONCATENATE(Data!K36,CHAR(10),Data!I36)</f>
        <v xml:space="preserve">Shannon Lehigh
</v>
      </c>
      <c r="F35" s="4" t="str">
        <f>CONCATENATE(Data!O36,CHAR(10),Data!P36,CHAR(10),Data!Q36)</f>
        <v>Nicholas Morales
Skylark_tech1@</v>
      </c>
      <c r="G35" s="4" t="str">
        <f>CONCATENATE(Data!R36,CHAR(10),Data!S36)</f>
        <v xml:space="preserve">
</v>
      </c>
      <c r="H35" s="4" t="str">
        <f>CONCATENATE(Data!T36,CHAR(10),Data!U36)</f>
        <v>Chris Bowden
949-486-7153</v>
      </c>
      <c r="I35" s="14" t="str">
        <f>CONCATENATE(IF(Data!V36&lt;&gt;"",TEXT(Data!V36,"mm-dd-yyy"),""),CHAR(10),Data!W36,CHAR(10),Data!X36)</f>
        <v>11-30-2009
80-0503902
Skylark Village MHC, LLC</v>
      </c>
      <c r="J35" s="14" t="str">
        <f>IF(ISBLANK(Data!Z36),(Data!Y36&amp;CHAR(10)&amp;Data!AB36),(Data!Y36&amp;CHAR(10)&amp;Data!AA36&amp;Data!Z36&amp;CHAR(10)&amp;Data!AB36))</f>
        <v>141
King</v>
      </c>
      <c r="K35" s="4" t="str">
        <f>CONCATENATE(Data!AC36,CHAR(10),Data!AD36)</f>
        <v>MH Community
Senior/55+</v>
      </c>
      <c r="L35" s="14" t="str">
        <f>CONCATENATE(Data!AG36,CHAR(10),Data!AH36)</f>
        <v xml:space="preserve">
</v>
      </c>
      <c r="M35" s="4" t="str">
        <f>CONCATENATE(Data!AE36,CHAR(10),Data!AF36)</f>
        <v xml:space="preserve">Deborah Kemp
</v>
      </c>
    </row>
    <row r="36" spans="1:13" x14ac:dyDescent="0.2">
      <c r="A36" s="21" t="str">
        <f>Data!B37</f>
        <v>Laura Rivera</v>
      </c>
      <c r="B36" s="21" t="str">
        <f>Data!C37</f>
        <v>Melanie Fink</v>
      </c>
      <c r="C36" s="4" t="str">
        <f>CONCATENATE(Data!D37,CHAR(10),Data!E37,CHAR(10),Data!F37, ", ",Data!G37,"  ",Data!H37)</f>
        <v>SKYLARK VILLAGE ESTATES II
3105 M Street SE
Auburn, WA  98002</v>
      </c>
      <c r="D36" s="4" t="str">
        <f>CONCATENATE(Data!L37,CHAR(10),"PH: ",Data!M37,CHAR(10),"Fax: ",Data!N37)</f>
        <v xml:space="preserve">Skylark@
PH: 253-833-6910
Fax: </v>
      </c>
      <c r="E36" s="4" t="str">
        <f>CONCATENATE(Data!K37,CHAR(10),Data!I37)</f>
        <v>Shannon Lehigh
mail: Skylark Village Estates I</v>
      </c>
      <c r="F36" s="4" t="str">
        <f>CONCATENATE(Data!O37,CHAR(10),Data!P37,CHAR(10),Data!Q37)</f>
        <v>Angel Jimenez
Skylark_tech2@</v>
      </c>
      <c r="G36" s="4" t="str">
        <f>CONCATENATE(Data!R37,CHAR(10),Data!S37)</f>
        <v xml:space="preserve">
</v>
      </c>
      <c r="H36" s="4" t="str">
        <f>CONCATENATE(Data!T37,CHAR(10),Data!U37)</f>
        <v>Chris Bowden
949-486-7153</v>
      </c>
      <c r="I36" s="14" t="str">
        <f>CONCATENATE(IF(Data!V37&lt;&gt;"",TEXT(Data!V37,"mm-dd-yyy"),""),CHAR(10),Data!W37,CHAR(10),Data!X37)</f>
        <v>11-30-2009
80-0503902
Skylark Village MHC, LLC</v>
      </c>
      <c r="J36" s="14" t="str">
        <f>IF(ISBLANK(Data!Z37),(Data!Y37&amp;CHAR(10)&amp;Data!AB37),(Data!Y37&amp;CHAR(10)&amp;Data!AA37&amp;Data!Z37&amp;CHAR(10)&amp;Data!AB37))</f>
        <v>116
King</v>
      </c>
      <c r="K36" s="4" t="str">
        <f>CONCATENATE(Data!AC37,CHAR(10),Data!AD37)</f>
        <v>MH Community
Family/All Age</v>
      </c>
      <c r="L36" s="14" t="str">
        <f>CONCATENATE(Data!AG37,CHAR(10),Data!AH37)</f>
        <v xml:space="preserve">
</v>
      </c>
      <c r="M36" s="4" t="str">
        <f>CONCATENATE(Data!AE37,CHAR(10),Data!AF37)</f>
        <v xml:space="preserve">Deborah Kemp
</v>
      </c>
    </row>
    <row r="37" spans="1:13" x14ac:dyDescent="0.2">
      <c r="A37" s="21" t="str">
        <f>Data!B38</f>
        <v>Laura Rivera</v>
      </c>
      <c r="B37" s="21" t="str">
        <f>Data!C38</f>
        <v>Melanie Fink</v>
      </c>
      <c r="C37" s="4" t="str">
        <f>CONCATENATE(Data!D38,CHAR(10),Data!E38,CHAR(10),Data!F38, ", ",Data!G38,"  ",Data!H38)</f>
        <v>TACOMA COUNTRY ESTATES
3116 36th Ave E
Tacoma, WA  98443</v>
      </c>
      <c r="D37" s="4" t="str">
        <f>CONCATENATE(Data!L38,CHAR(10),"PH: ",Data!M38,CHAR(10),"Fax: ",Data!N38)</f>
        <v xml:space="preserve">Tacoma@
PH: 253-517-8588
Fax: </v>
      </c>
      <c r="E37" s="4" t="str">
        <f>CONCATENATE(Data!K38,CHAR(10),Data!I38)</f>
        <v>Jeanne Pena
FedEx: 2912 35th Ave Ct E #33</v>
      </c>
      <c r="F37" s="4" t="str">
        <f>CONCATENATE(Data!O38,CHAR(10),Data!P38,CHAR(10),Data!Q38)</f>
        <v xml:space="preserve">
</v>
      </c>
      <c r="G37" s="4" t="str">
        <f>CONCATENATE(Data!R38,CHAR(10),Data!S38)</f>
        <v xml:space="preserve">
</v>
      </c>
      <c r="H37" s="4" t="str">
        <f>CONCATENATE(Data!T38,CHAR(10),Data!U38)</f>
        <v>Chris Bowden
949-486-7153</v>
      </c>
      <c r="I37" s="14" t="str">
        <f>CONCATENATE(IF(Data!V38&lt;&gt;"",TEXT(Data!V38,"mm-dd-yyy"),""),CHAR(10),Data!W38,CHAR(10),Data!X38)</f>
        <v>05-23-2008
11-3840259
Tacoma Country Estates MHC, LLC</v>
      </c>
      <c r="J37" s="14" t="str">
        <f>IF(ISBLANK(Data!Z38),(Data!Y38&amp;CHAR(10)&amp;Data!AB38),(Data!Y38&amp;CHAR(10)&amp;Data!AA38&amp;Data!Z38&amp;CHAR(10)&amp;Data!AB38))</f>
        <v>85
Pierce</v>
      </c>
      <c r="K37" s="4" t="str">
        <f>CONCATENATE(Data!AC38,CHAR(10),Data!AD38)</f>
        <v>MH Community
Senior/55+</v>
      </c>
      <c r="L37" s="14" t="str">
        <f>CONCATENATE(Data!AG38,CHAR(10),Data!AH38)</f>
        <v xml:space="preserve">
</v>
      </c>
      <c r="M37" s="4" t="str">
        <f>CONCATENATE(Data!AE38,CHAR(10),Data!AF38)</f>
        <v xml:space="preserve">Deborah Kemp
</v>
      </c>
    </row>
    <row r="38" spans="1:13" x14ac:dyDescent="0.2">
      <c r="A38" s="21" t="str">
        <f>Data!B39</f>
        <v>Laura Rivera</v>
      </c>
      <c r="B38" s="21" t="str">
        <f>Data!C39</f>
        <v>Melanie Fink</v>
      </c>
      <c r="C38" s="4" t="str">
        <f>CONCATENATE(Data!D39,CHAR(10),Data!E39,CHAR(10),Data!F39, ", ",Data!G39,"  ",Data!H39)</f>
        <v>VIKING ESTATES
12303 152nd Street Ct E
Puyallup, WA  98374</v>
      </c>
      <c r="D38" s="4" t="str">
        <f>CONCATENATE(Data!L39,CHAR(10),"PH: ",Data!M39,CHAR(10),"Fax: ",Data!N39)</f>
        <v xml:space="preserve">Crystal@
PH: 253-847-4054
Fax: </v>
      </c>
      <c r="E38" s="4" t="str">
        <f>CONCATENATE(Data!K39,CHAR(10),Data!I39)</f>
        <v>Jillene Frost
mail: Crystal Pointe</v>
      </c>
      <c r="F38" s="4" t="str">
        <f>CONCATENATE(Data!O39,CHAR(10),Data!P39,CHAR(10),Data!Q39)</f>
        <v xml:space="preserve">James Nace
</v>
      </c>
      <c r="G38" s="4" t="str">
        <f>CONCATENATE(Data!R39,CHAR(10),Data!S39)</f>
        <v xml:space="preserve">
</v>
      </c>
      <c r="H38" s="4" t="str">
        <f>CONCATENATE(Data!T39,CHAR(10),Data!U39)</f>
        <v>Chris Bowden
949-486-7153</v>
      </c>
      <c r="I38" s="14" t="str">
        <f>CONCATENATE(IF(Data!V39&lt;&gt;"",TEXT(Data!V39,"mm-dd-yyy"),""),CHAR(10),Data!W39,CHAR(10),Data!X39)</f>
        <v>11-20-2019
22-3955346
Viking Estates MHC, LLC</v>
      </c>
      <c r="J38" s="14" t="str">
        <f>IF(ISBLANK(Data!Z39),(Data!Y39&amp;CHAR(10)&amp;Data!AB39),(Data!Y39&amp;CHAR(10)&amp;Data!AA39&amp;Data!Z39&amp;CHAR(10)&amp;Data!AB39))</f>
        <v>75
Pierce</v>
      </c>
      <c r="K38" s="4" t="str">
        <f>CONCATENATE(Data!AC39,CHAR(10),Data!AD39)</f>
        <v>MH Community
Senior/55+</v>
      </c>
      <c r="L38" s="14" t="str">
        <f>CONCATENATE(Data!AG39,CHAR(10),Data!AH39)</f>
        <v xml:space="preserve">
</v>
      </c>
      <c r="M38" s="4" t="str">
        <f>CONCATENATE(Data!AE39,CHAR(10),Data!AF39)</f>
        <v xml:space="preserve">Deborah Kemp
</v>
      </c>
    </row>
    <row r="39" spans="1:13" x14ac:dyDescent="0.2">
      <c r="A39" s="21" t="str">
        <f>Data!B40</f>
        <v>Laura Rivera</v>
      </c>
      <c r="B39" s="21" t="str">
        <f>Data!C40</f>
        <v>Melanie Fink</v>
      </c>
      <c r="C39" s="4" t="str">
        <f>CONCATENATE(Data!D40,CHAR(10),Data!E40,CHAR(10),Data!F40, ", ",Data!G40,"  ",Data!H40)</f>
        <v>WHITE RIVER ESTATES  
4248 A St SE
Auburn, WA  98002</v>
      </c>
      <c r="D39" s="4" t="str">
        <f>CONCATENATE(Data!L40,CHAR(10),"PH: ",Data!M40,CHAR(10),"Fax: ",Data!N40)</f>
        <v xml:space="preserve">WhiteRiver@
PH: 253-833-7188
Fax: </v>
      </c>
      <c r="E39" s="4" t="str">
        <f>CONCATENATE(Data!K40,CHAR(10),Data!I40)</f>
        <v xml:space="preserve">Anna Puccino
</v>
      </c>
      <c r="F39" s="4" t="str">
        <f>CONCATENATE(Data!O40,CHAR(10),Data!P40,CHAR(10),Data!Q40)</f>
        <v xml:space="preserve">Randall Stitt
</v>
      </c>
      <c r="G39" s="4" t="str">
        <f>CONCATENATE(Data!R40,CHAR(10),Data!S40)</f>
        <v xml:space="preserve">
</v>
      </c>
      <c r="H39" s="4" t="str">
        <f>CONCATENATE(Data!T40,CHAR(10),Data!U40)</f>
        <v>Chris Bowden
949-486-7153</v>
      </c>
      <c r="I39" s="14" t="str">
        <f>CONCATENATE(IF(Data!V40&lt;&gt;"",TEXT(Data!V40,"mm-dd-yyy"),""),CHAR(10),Data!W40,CHAR(10),Data!X40)</f>
        <v>03-07-2006
61-1624732
White River MHC, LLC</v>
      </c>
      <c r="J39" s="14" t="str">
        <f>IF(ISBLANK(Data!Z40),(Data!Y40&amp;CHAR(10)&amp;Data!AB40),(Data!Y40&amp;CHAR(10)&amp;Data!AA40&amp;Data!Z40&amp;CHAR(10)&amp;Data!AB40))</f>
        <v>205
King</v>
      </c>
      <c r="K39" s="4" t="str">
        <f>CONCATENATE(Data!AC40,CHAR(10),Data!AD40)</f>
        <v>MH Community
Family/All Age</v>
      </c>
      <c r="L39" s="14" t="str">
        <f>CONCATENATE(Data!AG40,CHAR(10),Data!AH40)</f>
        <v xml:space="preserve">
</v>
      </c>
      <c r="M39" s="4" t="str">
        <f>CONCATENATE(Data!AE40,CHAR(10),Data!AF40)</f>
        <v xml:space="preserve">Deborah Kemp
</v>
      </c>
    </row>
    <row r="40" spans="1:13" x14ac:dyDescent="0.2">
      <c r="A40" s="21" t="str">
        <f>Data!B41</f>
        <v>Laura Rivera</v>
      </c>
      <c r="B40" s="21" t="str">
        <f>Data!C41</f>
        <v>Melina Miramonte</v>
      </c>
      <c r="C40" s="4" t="str">
        <f>CONCATENATE(Data!D41,CHAR(10),Data!E41,CHAR(10),Data!F41, ", ",Data!G41,"  ",Data!H41)</f>
        <v>ANTELOPE VALLEY
43460 32nd St W
Lancaster, CA  93536</v>
      </c>
      <c r="D40" s="4" t="str">
        <f>CONCATENATE(Data!L41,CHAR(10),"PH: ",Data!M41,CHAR(10),"Fax: ",Data!N41)</f>
        <v>AntelopeValley@
PH: 661-943-6600
Fax: 661-943-0736</v>
      </c>
      <c r="E40" s="4" t="str">
        <f>CONCATENATE(Data!K41,CHAR(10),Data!I41)</f>
        <v xml:space="preserve">Esmeralda Caldera
</v>
      </c>
      <c r="F40" s="4" t="str">
        <f>CONCATENATE(Data!O41,CHAR(10),Data!P41,CHAR(10),Data!Q41)</f>
        <v>Francisco Palomar
AntelopeValley_maint@</v>
      </c>
      <c r="G40" s="4" t="str">
        <f>CONCATENATE(Data!R41,CHAR(10),Data!S41)</f>
        <v xml:space="preserve">
</v>
      </c>
      <c r="H40" s="4" t="str">
        <f>CONCATENATE(Data!T41,CHAR(10),Data!U41)</f>
        <v>Mark Prunier
949-486-7146</v>
      </c>
      <c r="I40" s="14" t="str">
        <f>CONCATENATE(IF(Data!V41&lt;&gt;"",TEXT(Data!V41,"mm-dd-yyy"),""),CHAR(10),Data!W41,CHAR(10),Data!X41)</f>
        <v>06-01-2016
30-0809206
Antelope Valley Apartment Associates, LP</v>
      </c>
      <c r="J40" s="14" t="str">
        <f>IF(ISBLANK(Data!Z41),(Data!Y41&amp;CHAR(10)&amp;Data!AB41),(Data!Y41&amp;CHAR(10)&amp;Data!AA41&amp;Data!Z41&amp;CHAR(10)&amp;Data!AB41))</f>
        <v>120
Los Angeles</v>
      </c>
      <c r="K40" s="4" t="str">
        <f>CONCATENATE(Data!AC41,CHAR(10),Data!AD41)</f>
        <v>Affordable: PB + TC
Family/All Age</v>
      </c>
      <c r="L40" s="14" t="str">
        <f>CONCATENATE(Data!AG41,CHAR(10),Data!AH41)</f>
        <v>Sharon Avellana
Dec 1st</v>
      </c>
      <c r="M40" s="4" t="str">
        <f>CONCATENATE(Data!AE41,CHAR(10),Data!AF41)</f>
        <v>Bella Walton
Megan Schellhorn</v>
      </c>
    </row>
    <row r="41" spans="1:13" x14ac:dyDescent="0.2">
      <c r="A41" s="21" t="str">
        <f>Data!B42</f>
        <v>Laura Rivera</v>
      </c>
      <c r="B41" s="21" t="str">
        <f>Data!C42</f>
        <v>Melina Miramonte</v>
      </c>
      <c r="C41" s="4" t="str">
        <f>CONCATENATE(Data!D42,CHAR(10),Data!E42,CHAR(10),Data!F42, ", ",Data!G42,"  ",Data!H42)</f>
        <v>CAMARILLO ESTATES
1150 Ventura Blvd
Camarillo, CA  93010</v>
      </c>
      <c r="D41" s="4" t="str">
        <f>CONCATENATE(Data!L42,CHAR(10),"PH: ",Data!M42,CHAR(10),"Fax: ",Data!N42)</f>
        <v xml:space="preserve">Camarillo@
PH: 805-482-0022
Fax: </v>
      </c>
      <c r="E41" s="4" t="str">
        <f>CONCATENATE(Data!K42,CHAR(10),Data!I42)</f>
        <v xml:space="preserve">Ana Tapia
</v>
      </c>
      <c r="F41" s="4" t="str">
        <f>CONCATENATE(Data!O42,CHAR(10),Data!P42,CHAR(10),Data!Q42)</f>
        <v>Eddie Puertos 
Camarillo_tech1@</v>
      </c>
      <c r="G41" s="4" t="str">
        <f>CONCATENATE(Data!R42,CHAR(10),Data!S42)</f>
        <v>Chris Hill
805-603-8240</v>
      </c>
      <c r="H41" s="4" t="str">
        <f>CONCATENATE(Data!T42,CHAR(10),Data!U42)</f>
        <v>Mark Prunier
949-486-7146</v>
      </c>
      <c r="I41" s="14" t="str">
        <f>CONCATENATE(IF(Data!V42&lt;&gt;"",TEXT(Data!V42,"mm-dd-yyy"),""),CHAR(10),Data!W42,CHAR(10),Data!X42)</f>
        <v>04-07-2020
84-4247669
Camarillo MHC, LP</v>
      </c>
      <c r="J41" s="14" t="str">
        <f>IF(ISBLANK(Data!Z42),(Data!Y42&amp;CHAR(10)&amp;Data!AB42),(Data!Y42&amp;CHAR(10)&amp;Data!AA42&amp;Data!Z42&amp;CHAR(10)&amp;Data!AB42))</f>
        <v>135
Ventura</v>
      </c>
      <c r="K41" s="4" t="str">
        <f>CONCATENATE(Data!AC42,CHAR(10),Data!AD42)</f>
        <v>MH Community
Senior/55+</v>
      </c>
      <c r="L41" s="14" t="str">
        <f>CONCATENATE(Data!AG42,CHAR(10),Data!AH42)</f>
        <v xml:space="preserve">
</v>
      </c>
      <c r="M41" s="4" t="str">
        <f>CONCATENATE(Data!AE42,CHAR(10),Data!AF42)</f>
        <v xml:space="preserve">Elizabeth Birrueta
</v>
      </c>
    </row>
    <row r="42" spans="1:13" x14ac:dyDescent="0.2">
      <c r="A42" s="21" t="str">
        <f>Data!B43</f>
        <v>Laura Rivera</v>
      </c>
      <c r="B42" s="21" t="str">
        <f>Data!C43</f>
        <v>Melina Miramonte</v>
      </c>
      <c r="C42" s="4" t="str">
        <f>CONCATENATE(Data!D43,CHAR(10),Data!E43,CHAR(10),Data!F43, ", ",Data!G43,"  ",Data!H43)</f>
        <v>CHANNEL ISLAND PARK
931 Bismark Way
Oxnard, CA  93033</v>
      </c>
      <c r="D42" s="4" t="str">
        <f>CONCATENATE(Data!L43,CHAR(10),"PH: ",Data!M43,CHAR(10),"Fax: ",Data!N43)</f>
        <v>Channelisland@
PH: 805-486-2906
Fax: 805-486-0286</v>
      </c>
      <c r="E42" s="4" t="str">
        <f>CONCATENATE(Data!K43,CHAR(10),Data!I43)</f>
        <v xml:space="preserve">Grace Navarro
</v>
      </c>
      <c r="F42" s="4" t="str">
        <f>CONCATENATE(Data!O43,CHAR(10),Data!P43,CHAR(10),Data!Q43)</f>
        <v>Daniel Alcala
805-216-9291
ChannelIsland_maint@</v>
      </c>
      <c r="G42" s="4" t="str">
        <f>CONCATENATE(Data!R43,CHAR(10),Data!S43)</f>
        <v xml:space="preserve">
</v>
      </c>
      <c r="H42" s="4" t="str">
        <f>CONCATENATE(Data!T43,CHAR(10),Data!U43)</f>
        <v>Mark Prunier
949-486-7146</v>
      </c>
      <c r="I42" s="14" t="str">
        <f>CONCATENATE(IF(Data!V43&lt;&gt;"",TEXT(Data!V43,"mm-dd-yyy"),""),CHAR(10),Data!W43,CHAR(10),Data!X43)</f>
        <v>02-01-2018
82-3533900
Channel Island Apartments, LP</v>
      </c>
      <c r="J42" s="14" t="str">
        <f>IF(ISBLANK(Data!Z43),(Data!Y43&amp;CHAR(10)&amp;Data!AB43),(Data!Y43&amp;CHAR(10)&amp;Data!AA43&amp;Data!Z43&amp;CHAR(10)&amp;Data!AB43))</f>
        <v>152
Ventura</v>
      </c>
      <c r="K42" s="4" t="str">
        <f>CONCATENATE(Data!AC43,CHAR(10),Data!AD43)</f>
        <v>Affordable: PB + TC
Family/All Age</v>
      </c>
      <c r="L42" s="14" t="str">
        <f>CONCATENATE(Data!AG43,CHAR(10),Data!AH43)</f>
        <v>Sharon Avellana
May 1st</v>
      </c>
      <c r="M42" s="4" t="str">
        <f>CONCATENATE(Data!AE43,CHAR(10),Data!AF43)</f>
        <v>Bella Walton
Megan Schellhorn</v>
      </c>
    </row>
    <row r="43" spans="1:13" x14ac:dyDescent="0.2">
      <c r="A43" s="21" t="str">
        <f>Data!B44</f>
        <v>Laura Rivera</v>
      </c>
      <c r="B43" s="21" t="str">
        <f>Data!C44</f>
        <v>Melina Miramonte</v>
      </c>
      <c r="C43" s="4" t="str">
        <f>CONCATENATE(Data!D44,CHAR(10),Data!E44,CHAR(10),Data!F44, ", ",Data!G44,"  ",Data!H44)</f>
        <v>LAMPLIGHTER CAMARILLO
3905 Via Rosal
Camarillo, CA  93012</v>
      </c>
      <c r="D43" s="4" t="str">
        <f>CONCATENATE(Data!L44,CHAR(10),"PH: ",Data!M44,CHAR(10),"Fax: ",Data!N44)</f>
        <v>Lamplighter@
PH: 805-482-4718
Fax: 805-482-8829</v>
      </c>
      <c r="E43" s="4" t="str">
        <f>CONCATENATE(Data!K44,CHAR(10),Data!I44)</f>
        <v xml:space="preserve">Chris Hill, Area Manager
</v>
      </c>
      <c r="F43" s="4" t="str">
        <f>CONCATENATE(Data!O44,CHAR(10),Data!P44,CHAR(10),Data!Q44)</f>
        <v xml:space="preserve">Jose Zapata
</v>
      </c>
      <c r="G43" s="4" t="str">
        <f>CONCATENATE(Data!R44,CHAR(10),Data!S44)</f>
        <v>Chris Hill
805-603-8240</v>
      </c>
      <c r="H43" s="4" t="str">
        <f>CONCATENATE(Data!T44,CHAR(10),Data!U44)</f>
        <v>Mark Prunier
949-486-7146</v>
      </c>
      <c r="I43" s="14" t="str">
        <f>CONCATENATE(IF(Data!V44&lt;&gt;"",TEXT(Data!V44,"mm-dd-yyy"),""),CHAR(10),Data!W44,CHAR(10),Data!X44)</f>
        <v>08-13-2010
01-0969340
Lamplighter Camarillo MHC, LP</v>
      </c>
      <c r="J43" s="14" t="str">
        <f>IF(ISBLANK(Data!Z44),(Data!Y44&amp;CHAR(10)&amp;Data!AB44),(Data!Y44&amp;CHAR(10)&amp;Data!AA44&amp;Data!Z44&amp;CHAR(10)&amp;Data!AB44))</f>
        <v>227
Ventura</v>
      </c>
      <c r="K43" s="4" t="str">
        <f>CONCATENATE(Data!AC44,CHAR(10),Data!AD44)</f>
        <v>MH Community
Family/All Age</v>
      </c>
      <c r="L43" s="14" t="str">
        <f>CONCATENATE(Data!AG44,CHAR(10),Data!AH44)</f>
        <v xml:space="preserve">
</v>
      </c>
      <c r="M43" s="4" t="str">
        <f>CONCATENATE(Data!AE44,CHAR(10),Data!AF44)</f>
        <v xml:space="preserve">Elizabeth Birrueta
</v>
      </c>
    </row>
    <row r="44" spans="1:13" x14ac:dyDescent="0.2">
      <c r="A44" s="21" t="str">
        <f>Data!B45</f>
        <v>Laura Rivera</v>
      </c>
      <c r="B44" s="21" t="str">
        <f>Data!C45</f>
        <v>Melina Miramonte</v>
      </c>
      <c r="C44" s="4" t="str">
        <f>CONCATENATE(Data!D45,CHAR(10),Data!E45,CHAR(10),Data!F45, ", ",Data!G45,"  ",Data!H45)</f>
        <v>LAUREL CANYON
9051 Laurel Canyon Blvd #55
Sun Valley, CA  91352</v>
      </c>
      <c r="D44" s="4" t="str">
        <f>CONCATENATE(Data!L45,CHAR(10),"PH: ",Data!M45,CHAR(10),"Fax: ",Data!N45)</f>
        <v>Laurel@
PH: 818-768-1721
Fax: 818-768-6485</v>
      </c>
      <c r="E44" s="4" t="str">
        <f>CONCATENATE(Data!K45,CHAR(10),Data!I45)</f>
        <v xml:space="preserve">Marelynn Estrada
</v>
      </c>
      <c r="F44" s="4" t="str">
        <f>CONCATENATE(Data!O45,CHAR(10),Data!P45,CHAR(10),Data!Q45)</f>
        <v xml:space="preserve">
</v>
      </c>
      <c r="G44" s="4" t="str">
        <f>CONCATENATE(Data!R45,CHAR(10),Data!S45)</f>
        <v xml:space="preserve">
</v>
      </c>
      <c r="H44" s="4" t="str">
        <f>CONCATENATE(Data!T45,CHAR(10),Data!U45)</f>
        <v>Mark Prunier
949-486-7146</v>
      </c>
      <c r="I44" s="14" t="str">
        <f>CONCATENATE(IF(Data!V45&lt;&gt;"",TEXT(Data!V45,"mm-dd-yyy"),""),CHAR(10),Data!W45,CHAR(10),Data!X45)</f>
        <v>05-02-2013
33-0790233
Laurel Canyon MHC, LLC</v>
      </c>
      <c r="J44" s="14" t="str">
        <f>IF(ISBLANK(Data!Z45),(Data!Y45&amp;CHAR(10)&amp;Data!AB45),(Data!Y45&amp;CHAR(10)&amp;Data!AA45&amp;Data!Z45&amp;CHAR(10)&amp;Data!AB45))</f>
        <v>60
Los Angeles</v>
      </c>
      <c r="K44" s="4" t="str">
        <f>CONCATENATE(Data!AC45,CHAR(10),Data!AD45)</f>
        <v>MH Community
Family/All Age</v>
      </c>
      <c r="L44" s="14" t="str">
        <f>CONCATENATE(Data!AG45,CHAR(10),Data!AH45)</f>
        <v xml:space="preserve">
</v>
      </c>
      <c r="M44" s="4" t="str">
        <f>CONCATENATE(Data!AE45,CHAR(10),Data!AF45)</f>
        <v xml:space="preserve">Elizabeth Birrueta
</v>
      </c>
    </row>
    <row r="45" spans="1:13" x14ac:dyDescent="0.2">
      <c r="A45" s="21" t="str">
        <f>Data!B46</f>
        <v>Laura Rivera</v>
      </c>
      <c r="B45" s="21" t="str">
        <f>Data!C46</f>
        <v>Melina Miramonte</v>
      </c>
      <c r="C45" s="4" t="str">
        <f>CONCATENATE(Data!D46,CHAR(10),Data!E46,CHAR(10),Data!F46, ", ",Data!G46,"  ",Data!H46)</f>
        <v>PIERCE PARK
12700 Van Nuys Blvd
Pacoima, CA  91331</v>
      </c>
      <c r="D45" s="4" t="str">
        <f>CONCATENATE(Data!L46,CHAR(10),"PH: ",Data!M46,CHAR(10),"Fax: ",Data!N46)</f>
        <v>PiercePark@
PH: 818-896-0711
Fax: 818-896-6639</v>
      </c>
      <c r="E45" s="4" t="str">
        <f>CONCATENATE(Data!K46,CHAR(10),Data!I46)</f>
        <v xml:space="preserve">Maria Rodriguez
</v>
      </c>
      <c r="F45" s="4" t="str">
        <f>CONCATENATE(Data!O46,CHAR(10),Data!P46,CHAR(10),Data!Q46)</f>
        <v>Alex Gonzalez
818-974-2586
PiercePark_maint@</v>
      </c>
      <c r="G45" s="4" t="str">
        <f>CONCATENATE(Data!R46,CHAR(10),Data!S46)</f>
        <v xml:space="preserve">
</v>
      </c>
      <c r="H45" s="4" t="str">
        <f>CONCATENATE(Data!T46,CHAR(10),Data!U46)</f>
        <v>Mark Prunier
949-486-7146</v>
      </c>
      <c r="I45" s="14" t="str">
        <f>CONCATENATE(IF(Data!V46&lt;&gt;"",TEXT(Data!V46,"mm-dd-yyy"),""),CHAR(10),Data!W46,CHAR(10),Data!X46)</f>
        <v>06-01-2016
47-5438328
Pierce Park Apartment Associates, LP</v>
      </c>
      <c r="J45" s="14" t="str">
        <f>IF(ISBLANK(Data!Z46),(Data!Y46&amp;CHAR(10)&amp;Data!AB46),(Data!Y46&amp;CHAR(10)&amp;Data!AA46&amp;Data!Z46&amp;CHAR(10)&amp;Data!AB46))</f>
        <v>430
Los Angeles</v>
      </c>
      <c r="K45" s="4" t="str">
        <f>CONCATENATE(Data!AC46,CHAR(10),Data!AD46)</f>
        <v>Affordable: PB + TC
Family/All Age</v>
      </c>
      <c r="L45" s="14" t="str">
        <f>CONCATENATE(Data!AG46,CHAR(10),Data!AH46)</f>
        <v>Sharon Avellana
Jun 1st &amp; Dec 1st</v>
      </c>
      <c r="M45" s="4" t="str">
        <f>CONCATENATE(Data!AE46,CHAR(10),Data!AF46)</f>
        <v>Bella Walton
Megan Schellhorn</v>
      </c>
    </row>
    <row r="46" spans="1:13" x14ac:dyDescent="0.2">
      <c r="A46" s="21" t="str">
        <f>Data!B47</f>
        <v>Laura Rivera</v>
      </c>
      <c r="B46" s="21" t="str">
        <f>Data!C47</f>
        <v>Melina Miramonte</v>
      </c>
      <c r="C46" s="4" t="str">
        <f>CONCATENATE(Data!D47,CHAR(10),Data!E47,CHAR(10),Data!F47, ", ",Data!G47,"  ",Data!H47)</f>
        <v>THE CREST
5932 E Los Angeles Ave
Simi Valley, CA  93063</v>
      </c>
      <c r="D46" s="4" t="str">
        <f>CONCATENATE(Data!L47,CHAR(10),"PH: ",Data!M47,CHAR(10),"Fax: ",Data!N47)</f>
        <v xml:space="preserve">TheCrest@
PH: 805-526-4013
Fax: </v>
      </c>
      <c r="E46" s="4" t="str">
        <f>CONCATENATE(Data!K47,CHAR(10),Data!I47)</f>
        <v xml:space="preserve">Gina Ball
</v>
      </c>
      <c r="F46" s="4" t="str">
        <f>CONCATENATE(Data!O47,CHAR(10),Data!P47,CHAR(10),Data!Q47)</f>
        <v xml:space="preserve">
</v>
      </c>
      <c r="G46" s="4" t="str">
        <f>CONCATENATE(Data!R47,CHAR(10),Data!S47)</f>
        <v>Chris Hill
805-603-8240</v>
      </c>
      <c r="H46" s="4" t="str">
        <f>CONCATENATE(Data!T47,CHAR(10),Data!U47)</f>
        <v>Mark Prunier
949-486-7146</v>
      </c>
      <c r="I46" s="14" t="str">
        <f>CONCATENATE(IF(Data!V47&lt;&gt;"",TEXT(Data!V47,"mm-dd-yyy"),""),CHAR(10),Data!W47,CHAR(10),Data!X47)</f>
        <v>03-09-2020
84-4674031
The Crest MHC, LP</v>
      </c>
      <c r="J46" s="14" t="str">
        <f>IF(ISBLANK(Data!Z47),(Data!Y47&amp;CHAR(10)&amp;Data!AB47),(Data!Y47&amp;CHAR(10)&amp;Data!AA47&amp;Data!Z47&amp;CHAR(10)&amp;Data!AB47))</f>
        <v>41
1SFR (stick built)
Ventura</v>
      </c>
      <c r="K46" s="4" t="str">
        <f>CONCATENATE(Data!AC47,CHAR(10),Data!AD47)</f>
        <v>MH Community
Senior/55+</v>
      </c>
      <c r="L46" s="14" t="str">
        <f>CONCATENATE(Data!AG47,CHAR(10),Data!AH47)</f>
        <v xml:space="preserve">
</v>
      </c>
      <c r="M46" s="4" t="str">
        <f>CONCATENATE(Data!AE47,CHAR(10),Data!AF47)</f>
        <v xml:space="preserve">Elizabeth Birrueta
</v>
      </c>
    </row>
    <row r="47" spans="1:13" x14ac:dyDescent="0.2">
      <c r="A47" s="21" t="str">
        <f>Data!B48</f>
        <v>Laura Rivera</v>
      </c>
      <c r="B47" s="21" t="str">
        <f>Data!C48</f>
        <v>Melina Miramonte</v>
      </c>
      <c r="C47" s="4" t="str">
        <f>CONCATENATE(Data!D48,CHAR(10),Data!E48,CHAR(10),Data!F48, ", ",Data!G48,"  ",Data!H48)</f>
        <v>VILLA VALLEY
15950 Sherman Way
Van Nuys, CA  91406</v>
      </c>
      <c r="D47" s="4" t="str">
        <f>CONCATENATE(Data!L48,CHAR(10),"PH: ",Data!M48,CHAR(10),"Fax: ",Data!N48)</f>
        <v>VillaValley@
PH: 818-781-7285
Fax: 747-264-1890</v>
      </c>
      <c r="E47" s="4" t="str">
        <f>CONCATENATE(Data!K48,CHAR(10),Data!I48)</f>
        <v xml:space="preserve">Patricia Rivera
</v>
      </c>
      <c r="F47" s="4" t="str">
        <f>CONCATENATE(Data!O48,CHAR(10),Data!P48,CHAR(10),Data!Q48)</f>
        <v xml:space="preserve">Carlos Guzman
818-477-7836
</v>
      </c>
      <c r="G47" s="4" t="str">
        <f>CONCATENATE(Data!R48,CHAR(10),Data!S48)</f>
        <v xml:space="preserve">
</v>
      </c>
      <c r="H47" s="4" t="str">
        <f>CONCATENATE(Data!T48,CHAR(10),Data!U48)</f>
        <v>Mark Prunier
949-486-7146</v>
      </c>
      <c r="I47" s="14" t="str">
        <f>CONCATENATE(IF(Data!V48&lt;&gt;"",TEXT(Data!V48,"mm-dd-yyy"),""),CHAR(10),Data!W48,CHAR(10),Data!X48)</f>
        <v>12-15-2019
84-2247447
Villa Valley Apartments, LP</v>
      </c>
      <c r="J47" s="14" t="str">
        <f>IF(ISBLANK(Data!Z48),(Data!Y48&amp;CHAR(10)&amp;Data!AB48),(Data!Y48&amp;CHAR(10)&amp;Data!AA48&amp;Data!Z48&amp;CHAR(10)&amp;Data!AB48))</f>
        <v>146
Los Angeles</v>
      </c>
      <c r="K47" s="4" t="str">
        <f>CONCATENATE(Data!AC48,CHAR(10),Data!AD48)</f>
        <v>Affordable: PB + TC
Senior/55+</v>
      </c>
      <c r="L47" s="14" t="str">
        <f>CONCATENATE(Data!AG48,CHAR(10),Data!AH48)</f>
        <v>Sharon Avellana
Oct 1st</v>
      </c>
      <c r="M47" s="4" t="str">
        <f>CONCATENATE(Data!AE48,CHAR(10),Data!AF48)</f>
        <v>Bella Walton
Megan Schellhorn</v>
      </c>
    </row>
    <row r="48" spans="1:13" x14ac:dyDescent="0.2">
      <c r="A48" s="21" t="str">
        <f>Data!B49</f>
        <v>Laura Rivera</v>
      </c>
      <c r="B48" s="21" t="str">
        <f>Data!C49</f>
        <v>Melina Miramonte</v>
      </c>
      <c r="C48" s="4" t="str">
        <f>CONCATENATE(Data!D49,CHAR(10),Data!E49,CHAR(10),Data!F49, ", ",Data!G49,"  ",Data!H49)</f>
        <v>PARKWAY PLAZA
20 College Parkway
Carson City, NV  89706</v>
      </c>
      <c r="D48" s="4" t="str">
        <f>CONCATENATE(Data!L49,CHAR(10),"PH: ",Data!M49,CHAR(10),"Fax: ",Data!N49)</f>
        <v>Parkway@
PH: 775-882-7555
Fax: 775-882-2249</v>
      </c>
      <c r="E48" s="4" t="str">
        <f>CONCATENATE(Data!K49,CHAR(10),Data!I49)</f>
        <v xml:space="preserve">Teresa Nichols
</v>
      </c>
      <c r="F48" s="4" t="str">
        <f>CONCATENATE(Data!O49,CHAR(10),Data!P49,CHAR(10),Data!Q49)</f>
        <v>Richard Parr
512-779-7268
Parkway_maint@</v>
      </c>
      <c r="G48" s="4" t="str">
        <f>CONCATENATE(Data!R49,CHAR(10),Data!S49)</f>
        <v xml:space="preserve">
</v>
      </c>
      <c r="H48" s="4" t="str">
        <f>CONCATENATE(Data!T49,CHAR(10),Data!U49)</f>
        <v>Mark Prunier
949-486-7146</v>
      </c>
      <c r="I48" s="14" t="str">
        <f>CONCATENATE(IF(Data!V49&lt;&gt;"",TEXT(Data!V49,"mm-dd-yyy"),""),CHAR(10),Data!W49,CHAR(10),Data!X49)</f>
        <v>06-15-2016
84-2113564
Parkway Plaza Apartment Associates, LP</v>
      </c>
      <c r="J48" s="14" t="str">
        <f>IF(ISBLANK(Data!Z49),(Data!Y49&amp;CHAR(10)&amp;Data!AB49),(Data!Y49&amp;CHAR(10)&amp;Data!AA49&amp;Data!Z49&amp;CHAR(10)&amp;Data!AB49))</f>
        <v>316
no county</v>
      </c>
      <c r="K48" s="4" t="str">
        <f>CONCATENATE(Data!AC49,CHAR(10),Data!AD49)</f>
        <v>Affordable: TC
Family/All Age</v>
      </c>
      <c r="L48" s="14" t="str">
        <f>CONCATENATE(Data!AG49,CHAR(10),Data!AH49)</f>
        <v>Sharon Avellana
Anniversary</v>
      </c>
      <c r="M48" s="4" t="str">
        <f>CONCATENATE(Data!AE49,CHAR(10),Data!AF49)</f>
        <v>Bella Walton
Megan Schellhorn</v>
      </c>
    </row>
    <row r="49" spans="1:13" x14ac:dyDescent="0.2">
      <c r="A49" s="21" t="str">
        <f>Data!B50</f>
        <v>Laura Rivera</v>
      </c>
      <c r="B49" s="21" t="str">
        <f>Data!C50</f>
        <v>Melina Miramonte</v>
      </c>
      <c r="C49" s="4" t="str">
        <f>CONCATENATE(Data!D50,CHAR(10),Data!E50,CHAR(10),Data!F50, ", ",Data!G50,"  ",Data!H50)</f>
        <v>TUALATIN MEADOWS
18755 SW 90th Ave
Tualatin, OR  97062</v>
      </c>
      <c r="D49" s="4" t="str">
        <f>CONCATENATE(Data!L50,CHAR(10),"PH: ",Data!M50,CHAR(10),"Fax: ",Data!N50)</f>
        <v>Tualatin@
PH: 503-885-9828
Fax: 509-885-9838</v>
      </c>
      <c r="E49" s="4" t="str">
        <f>CONCATENATE(Data!K50,CHAR(10),Data!I50)</f>
        <v xml:space="preserve">Becca Reyes
</v>
      </c>
      <c r="F49" s="4" t="str">
        <f>CONCATENATE(Data!O50,CHAR(10),Data!P50,CHAR(10),Data!Q50)</f>
        <v>Jason Shivers
Tualatin_maint@</v>
      </c>
      <c r="G49" s="4" t="str">
        <f>CONCATENATE(Data!R50,CHAR(10),Data!S50)</f>
        <v xml:space="preserve">
</v>
      </c>
      <c r="H49" s="4" t="str">
        <f>CONCATENATE(Data!T50,CHAR(10),Data!U50)</f>
        <v>Mark Prunier
949-486-7146</v>
      </c>
      <c r="I49" s="14" t="str">
        <f>CONCATENATE(IF(Data!V50&lt;&gt;"",TEXT(Data!V50,"mm-dd-yyy"),""),CHAR(10),Data!W50,CHAR(10),Data!X50)</f>
        <v>10-30-2014
47-1646339
Tualatin Meadows Apartments, LLC</v>
      </c>
      <c r="J49" s="14" t="str">
        <f>IF(ISBLANK(Data!Z50),(Data!Y50&amp;CHAR(10)&amp;Data!AB50),(Data!Y50&amp;CHAR(10)&amp;Data!AA50&amp;Data!Z50&amp;CHAR(10)&amp;Data!AB50))</f>
        <v>240
Washington</v>
      </c>
      <c r="K49" s="4" t="str">
        <f>CONCATENATE(Data!AC50,CHAR(10),Data!AD50)</f>
        <v>Affordable: TC
Family/All Age</v>
      </c>
      <c r="L49" s="14" t="str">
        <f>CONCATENATE(Data!AG50,CHAR(10),Data!AH50)</f>
        <v>Shaun Broadnax
Anniversary</v>
      </c>
      <c r="M49" s="4" t="str">
        <f>CONCATENATE(Data!AE50,CHAR(10),Data!AF50)</f>
        <v>George Grant
Megan Schellhorn</v>
      </c>
    </row>
    <row r="50" spans="1:13" x14ac:dyDescent="0.2">
      <c r="A50" s="21" t="str">
        <f>Data!B51</f>
        <v>Laura Rivera</v>
      </c>
      <c r="B50" s="21" t="str">
        <f>Data!C51</f>
        <v>Valerie Avila</v>
      </c>
      <c r="C50" s="4" t="str">
        <f>CONCATENATE(Data!D51,CHAR(10),Data!E51,CHAR(10),Data!F51, ", ",Data!G51,"  ",Data!H51)</f>
        <v>FAIRWAY ESTATES 
5011 Hillsdale Blvd
North Highlands, CA  95660</v>
      </c>
      <c r="D50" s="4" t="str">
        <f>CONCATENATE(Data!L51,CHAR(10),"PH: ",Data!M51,CHAR(10),"Fax: ",Data!N51)</f>
        <v>Fairway@
PH: 916-344-8688
Fax: 916-344-0908</v>
      </c>
      <c r="E50" s="4" t="str">
        <f>CONCATENATE(Data!K51,CHAR(10),Data!I51)</f>
        <v xml:space="preserve">Julianne Greep
</v>
      </c>
      <c r="F50" s="4" t="str">
        <f>CONCATENATE(Data!O51,CHAR(10),Data!P51,CHAR(10),Data!Q51)</f>
        <v xml:space="preserve">Blane Dahme
</v>
      </c>
      <c r="G50" s="4" t="str">
        <f>CONCATENATE(Data!R51,CHAR(10),Data!S51)</f>
        <v xml:space="preserve">
</v>
      </c>
      <c r="H50" s="4" t="str">
        <f>CONCATENATE(Data!T51,CHAR(10),Data!U51)</f>
        <v>Mark Prunier
949-486-7146</v>
      </c>
      <c r="I50" s="14" t="str">
        <f>CONCATENATE(IF(Data!V51&lt;&gt;"",TEXT(Data!V51,"mm-dd-yyy"),""),CHAR(10),Data!W51,CHAR(10),Data!X51)</f>
        <v>09-30-2009
47-3427402
Fairway Estates MHC, LP</v>
      </c>
      <c r="J50" s="14" t="str">
        <f>IF(ISBLANK(Data!Z51),(Data!Y51&amp;CHAR(10)&amp;Data!AB51),(Data!Y51&amp;CHAR(10)&amp;Data!AA51&amp;Data!Z51&amp;CHAR(10)&amp;Data!AB51))</f>
        <v>199
Sacramento</v>
      </c>
      <c r="K50" s="4" t="str">
        <f>CONCATENATE(Data!AC51,CHAR(10),Data!AD51)</f>
        <v>MH Community
Family/All Age</v>
      </c>
      <c r="L50" s="14" t="str">
        <f>CONCATENATE(Data!AG51,CHAR(10),Data!AH51)</f>
        <v xml:space="preserve">
</v>
      </c>
      <c r="M50" s="4" t="str">
        <f>CONCATENATE(Data!AE51,CHAR(10),Data!AF51)</f>
        <v xml:space="preserve">Elizabeth Birrueta
</v>
      </c>
    </row>
    <row r="51" spans="1:13" x14ac:dyDescent="0.2">
      <c r="A51" s="21" t="str">
        <f>Data!B52</f>
        <v>Laura Rivera</v>
      </c>
      <c r="B51" s="21" t="str">
        <f>Data!C52</f>
        <v>Valerie Avila</v>
      </c>
      <c r="C51" s="4" t="str">
        <f>CONCATENATE(Data!D52,CHAR(10),Data!E52,CHAR(10),Data!F52, ", ",Data!G52,"  ",Data!H52)</f>
        <v>GARDEN TERRACE
7887 Lampson Ave
Garden Grove, CA  92841</v>
      </c>
      <c r="D51" s="4" t="str">
        <f>CONCATENATE(Data!L52,CHAR(10),"PH: ",Data!M52,CHAR(10),"Fax: ",Data!N52)</f>
        <v>GardenTerrace@
PH: 714-899-6044
Fax: 714-899-6043</v>
      </c>
      <c r="E51" s="4" t="str">
        <f>CONCATENATE(Data!K52,CHAR(10),Data!I52)</f>
        <v xml:space="preserve">Jimena Vallecillo 
</v>
      </c>
      <c r="F51" s="4" t="str">
        <f>CONCATENATE(Data!O52,CHAR(10),Data!P52,CHAR(10),Data!Q52)</f>
        <v xml:space="preserve">Rafael Lazcano
</v>
      </c>
      <c r="G51" s="4" t="str">
        <f>CONCATENATE(Data!R52,CHAR(10),Data!S52)</f>
        <v xml:space="preserve">
</v>
      </c>
      <c r="H51" s="4" t="str">
        <f>CONCATENATE(Data!T52,CHAR(10),Data!U52)</f>
        <v>Mark Prunier
949-486-7146</v>
      </c>
      <c r="I51" s="14" t="str">
        <f>CONCATENATE(IF(Data!V52&lt;&gt;"",TEXT(Data!V52,"mm-dd-yyy"),""),CHAR(10),Data!W52,CHAR(10),Data!X52)</f>
        <v>08-14-2018
83-1155877
Garden Terrace MHC, LP</v>
      </c>
      <c r="J51" s="14" t="str">
        <f>IF(ISBLANK(Data!Z52),(Data!Y52&amp;CHAR(10)&amp;Data!AB52),(Data!Y52&amp;CHAR(10)&amp;Data!AA52&amp;Data!Z52&amp;CHAR(10)&amp;Data!AB52))</f>
        <v>104
Orange</v>
      </c>
      <c r="K51" s="4" t="str">
        <f>CONCATENATE(Data!AC52,CHAR(10),Data!AD52)</f>
        <v>MH Community
Family/All Age</v>
      </c>
      <c r="L51" s="14" t="str">
        <f>CONCATENATE(Data!AG52,CHAR(10),Data!AH52)</f>
        <v xml:space="preserve">
</v>
      </c>
      <c r="M51" s="4" t="str">
        <f>CONCATENATE(Data!AE52,CHAR(10),Data!AF52)</f>
        <v xml:space="preserve">Elizabeth Birrueta
</v>
      </c>
    </row>
    <row r="52" spans="1:13" x14ac:dyDescent="0.2">
      <c r="A52" s="21" t="str">
        <f>Data!B53</f>
        <v>Laura Rivera</v>
      </c>
      <c r="B52" s="21" t="str">
        <f>Data!C53</f>
        <v>Valerie Avila</v>
      </c>
      <c r="C52" s="4" t="str">
        <f>CONCATENATE(Data!D53,CHAR(10),Data!E53,CHAR(10),Data!F53, ", ",Data!G53,"  ",Data!H53)</f>
        <v>KING ARTHUR ESTATES
1560 Massachusetts Ave
Riverside, CA  92507</v>
      </c>
      <c r="D52" s="4" t="str">
        <f>CONCATENATE(Data!L53,CHAR(10),"PH: ",Data!M53,CHAR(10),"Fax: ",Data!N53)</f>
        <v>KingArthur@
PH: 951-682-5885
Fax: 951-682-5011</v>
      </c>
      <c r="E52" s="4" t="str">
        <f>CONCATENATE(Data!K53,CHAR(10),Data!I53)</f>
        <v xml:space="preserve">Robert Frost
</v>
      </c>
      <c r="F52" s="4" t="str">
        <f>CONCATENATE(Data!O53,CHAR(10),Data!P53,CHAR(10),Data!Q53)</f>
        <v xml:space="preserve">Hector Vivas
</v>
      </c>
      <c r="G52" s="4" t="str">
        <f>CONCATENATE(Data!R53,CHAR(10),Data!S53)</f>
        <v xml:space="preserve">
</v>
      </c>
      <c r="H52" s="4" t="str">
        <f>CONCATENATE(Data!T53,CHAR(10),Data!U53)</f>
        <v>Mark Prunier
949-486-7146</v>
      </c>
      <c r="I52" s="14" t="str">
        <f>CONCATENATE(IF(Data!V53&lt;&gt;"",TEXT(Data!V53,"mm-dd-yyy"),""),CHAR(10),Data!W53,CHAR(10),Data!X53)</f>
        <v>11-10-2016
81-3675243
King Arthur MHC, LP</v>
      </c>
      <c r="J52" s="14" t="str">
        <f>IF(ISBLANK(Data!Z53),(Data!Y53&amp;CHAR(10)&amp;Data!AB53),(Data!Y53&amp;CHAR(10)&amp;Data!AA53&amp;Data!Z53&amp;CHAR(10)&amp;Data!AB53))</f>
        <v>201
Riverside</v>
      </c>
      <c r="K52" s="4" t="str">
        <f>CONCATENATE(Data!AC53,CHAR(10),Data!AD53)</f>
        <v>MH Community
Family/All Age</v>
      </c>
      <c r="L52" s="14" t="str">
        <f>CONCATENATE(Data!AG53,CHAR(10),Data!AH53)</f>
        <v xml:space="preserve">
</v>
      </c>
      <c r="M52" s="4" t="str">
        <f>CONCATENATE(Data!AE53,CHAR(10),Data!AF53)</f>
        <v xml:space="preserve">Elizabeth Birrueta
</v>
      </c>
    </row>
    <row r="53" spans="1:13" x14ac:dyDescent="0.2">
      <c r="A53" s="21" t="str">
        <f>Data!B54</f>
        <v>Laura Rivera</v>
      </c>
      <c r="B53" s="21" t="str">
        <f>Data!C54</f>
        <v>Valerie Avila</v>
      </c>
      <c r="C53" s="4" t="str">
        <f>CONCATENATE(Data!D54,CHAR(10),Data!E54,CHAR(10),Data!F54, ", ",Data!G54,"  ",Data!H54)</f>
        <v>MILL VILLA ESTATES
18717 Mill Villa Rd
Jamestown, CA  95327</v>
      </c>
      <c r="D53" s="4" t="str">
        <f>CONCATENATE(Data!L54,CHAR(10),"PH: ",Data!M54,CHAR(10),"Fax: ",Data!N54)</f>
        <v xml:space="preserve">MillVilla@
PH: 209-533-3151 
Fax: </v>
      </c>
      <c r="E53" s="4" t="str">
        <f>CONCATENATE(Data!K54,CHAR(10),Data!I54)</f>
        <v xml:space="preserve">Nick Vos
</v>
      </c>
      <c r="F53" s="4" t="str">
        <f>CONCATENATE(Data!O54,CHAR(10),Data!P54,CHAR(10),Data!Q54)</f>
        <v xml:space="preserve">Adam Ryan
</v>
      </c>
      <c r="G53" s="4" t="str">
        <f>CONCATENATE(Data!R54,CHAR(10),Data!S54)</f>
        <v xml:space="preserve">
</v>
      </c>
      <c r="H53" s="4" t="str">
        <f>CONCATENATE(Data!T54,CHAR(10),Data!U54)</f>
        <v>Mark Prunier
949-486-7146</v>
      </c>
      <c r="I53" s="14" t="str">
        <f>CONCATENATE(IF(Data!V54&lt;&gt;"",TEXT(Data!V54,"mm-dd-yyy"),""),CHAR(10),Data!W54,CHAR(10),Data!X54)</f>
        <v>09-20-2016
81-2890473
Mill Villa MHC, LP</v>
      </c>
      <c r="J53" s="14" t="str">
        <f>IF(ISBLANK(Data!Z54),(Data!Y54&amp;CHAR(10)&amp;Data!AB54),(Data!Y54&amp;CHAR(10)&amp;Data!AA54&amp;Data!Z54&amp;CHAR(10)&amp;Data!AB54))</f>
        <v>228
Tuolumne</v>
      </c>
      <c r="K53" s="4" t="str">
        <f>CONCATENATE(Data!AC54,CHAR(10),Data!AD54)</f>
        <v>MH Community
Senior/55+</v>
      </c>
      <c r="L53" s="14" t="str">
        <f>CONCATENATE(Data!AG54,CHAR(10),Data!AH54)</f>
        <v xml:space="preserve">
</v>
      </c>
      <c r="M53" s="4" t="str">
        <f>CONCATENATE(Data!AE54,CHAR(10),Data!AF54)</f>
        <v xml:space="preserve">Elizabeth Birrueta
</v>
      </c>
    </row>
    <row r="54" spans="1:13" x14ac:dyDescent="0.2">
      <c r="A54" s="21" t="str">
        <f>Data!B55</f>
        <v>Laura Rivera</v>
      </c>
      <c r="B54" s="21" t="str">
        <f>Data!C55</f>
        <v>Valerie Avila</v>
      </c>
      <c r="C54" s="4" t="str">
        <f>CONCATENATE(Data!D55,CHAR(10),Data!E55,CHAR(10),Data!F55, ", ",Data!G55,"  ",Data!H55)</f>
        <v>PRADO VERDE
14081 Magnolia St
Westminster, CA  92683</v>
      </c>
      <c r="D54" s="4" t="str">
        <f>CONCATENATE(Data!L55,CHAR(10),"PH: ",Data!M55,CHAR(10),"Fax: ",Data!N55)</f>
        <v>Prado@
PH: 714-893-6344
Fax: 714-893-5510</v>
      </c>
      <c r="E54" s="4" t="str">
        <f>CONCATENATE(Data!K55,CHAR(10),Data!I55)</f>
        <v xml:space="preserve">Jennifer Sandoval
</v>
      </c>
      <c r="F54" s="4" t="str">
        <f>CONCATENATE(Data!O55,CHAR(10),Data!P55,CHAR(10),Data!Q55)</f>
        <v xml:space="preserve">Arnulfo Rubio
</v>
      </c>
      <c r="G54" s="4" t="str">
        <f>CONCATENATE(Data!R55,CHAR(10),Data!S55)</f>
        <v xml:space="preserve">
</v>
      </c>
      <c r="H54" s="4" t="str">
        <f>CONCATENATE(Data!T55,CHAR(10),Data!U55)</f>
        <v>Mark Prunier
949-486-7146</v>
      </c>
      <c r="I54" s="14" t="str">
        <f>CONCATENATE(IF(Data!V55&lt;&gt;"",TEXT(Data!V55,"mm-dd-yyy"),""),CHAR(10),Data!W55,CHAR(10),Data!X55)</f>
        <v>08-31-2005
90-0092362
Prado Verde MHC, LP</v>
      </c>
      <c r="J54" s="14" t="str">
        <f>IF(ISBLANK(Data!Z55),(Data!Y55&amp;CHAR(10)&amp;Data!AB55),(Data!Y55&amp;CHAR(10)&amp;Data!AA55&amp;Data!Z55&amp;CHAR(10)&amp;Data!AB55))</f>
        <v>181
Orange</v>
      </c>
      <c r="K54" s="4" t="str">
        <f>CONCATENATE(Data!AC55,CHAR(10),Data!AD55)</f>
        <v>MH Community
Family/All Age</v>
      </c>
      <c r="L54" s="14" t="str">
        <f>CONCATENATE(Data!AG55,CHAR(10),Data!AH55)</f>
        <v xml:space="preserve">
</v>
      </c>
      <c r="M54" s="4" t="str">
        <f>CONCATENATE(Data!AE55,CHAR(10),Data!AF55)</f>
        <v xml:space="preserve">Elizabeth Birrueta
</v>
      </c>
    </row>
    <row r="55" spans="1:13" x14ac:dyDescent="0.2">
      <c r="A55" s="21" t="str">
        <f>Data!B56</f>
        <v>Laura Rivera</v>
      </c>
      <c r="B55" s="21" t="str">
        <f>Data!C56</f>
        <v>Valerie Avila</v>
      </c>
      <c r="C55" s="4" t="str">
        <f>CONCATENATE(Data!D56,CHAR(10),Data!E56,CHAR(10),Data!F56, ", ",Data!G56,"  ",Data!H56)</f>
        <v>RANCHO HUNTINGTON
19361 Brookhurst St
Huntington Beach, CA  92646</v>
      </c>
      <c r="D55" s="4" t="str">
        <f>CONCATENATE(Data!L56,CHAR(10),"PH: ",Data!M56,CHAR(10),"Fax: ",Data!N56)</f>
        <v>RanchoHuntington@
PH: 714-962-7311
Fax: 562-531-3003</v>
      </c>
      <c r="E55" s="4" t="str">
        <f>CONCATENATE(Data!K56,CHAR(10),Data!I56)</f>
        <v xml:space="preserve">Chris McBain
</v>
      </c>
      <c r="F55" s="4" t="str">
        <f>CONCATENATE(Data!O56,CHAR(10),Data!P56,CHAR(10),Data!Q56)</f>
        <v xml:space="preserve">Gregory Purvus
</v>
      </c>
      <c r="G55" s="4" t="str">
        <f>CONCATENATE(Data!R56,CHAR(10),Data!S56)</f>
        <v xml:space="preserve">
</v>
      </c>
      <c r="H55" s="4" t="str">
        <f>CONCATENATE(Data!T56,CHAR(10),Data!U56)</f>
        <v>Mark Prunier
949-486-7146</v>
      </c>
      <c r="I55" s="14" t="str">
        <f>CONCATENATE(IF(Data!V56&lt;&gt;"",TEXT(Data!V56,"mm-dd-yyy"),""),CHAR(10),Data!W56,CHAR(10),Data!X56)</f>
        <v>05-14-2009
46-0797455
Rancho Huntington Owner, LP</v>
      </c>
      <c r="J55" s="14" t="str">
        <f>IF(ISBLANK(Data!Z56),(Data!Y56&amp;CHAR(10)&amp;Data!AB56),(Data!Y56&amp;CHAR(10)&amp;Data!AA56&amp;Data!Z56&amp;CHAR(10)&amp;Data!AB56))</f>
        <v>194
Orange</v>
      </c>
      <c r="K55" s="4" t="str">
        <f>CONCATENATE(Data!AC56,CHAR(10),Data!AD56)</f>
        <v>MH Community
Family/All Age</v>
      </c>
      <c r="L55" s="14" t="str">
        <f>CONCATENATE(Data!AG56,CHAR(10),Data!AH56)</f>
        <v xml:space="preserve">
</v>
      </c>
      <c r="M55" s="4" t="str">
        <f>CONCATENATE(Data!AE56,CHAR(10),Data!AF56)</f>
        <v xml:space="preserve">Elizabeth Birrueta
</v>
      </c>
    </row>
    <row r="56" spans="1:13" x14ac:dyDescent="0.2">
      <c r="A56" s="21" t="str">
        <f>Data!B57</f>
        <v>Laura Rivera</v>
      </c>
      <c r="B56" s="21" t="str">
        <f>Data!C57</f>
        <v>Valerie Avila</v>
      </c>
      <c r="C56" s="4" t="str">
        <f>CONCATENATE(Data!D57,CHAR(10),Data!E57,CHAR(10),Data!F57, ", ",Data!G57,"  ",Data!H57)</f>
        <v>ROYAL GARDEN ESTATES
10200 Bolsa Ave
Westminster, CA  92683</v>
      </c>
      <c r="D56" s="4" t="str">
        <f>CONCATENATE(Data!L57,CHAR(10),"PH: ",Data!M57,CHAR(10),"Fax: ",Data!N57)</f>
        <v xml:space="preserve">Royal@
PH: 714-531-0500
Fax: </v>
      </c>
      <c r="E56" s="4" t="str">
        <f>CONCATENATE(Data!K57,CHAR(10),Data!I57)</f>
        <v xml:space="preserve">Timothy Pappas
</v>
      </c>
      <c r="F56" s="4" t="str">
        <f>CONCATENATE(Data!O57,CHAR(10),Data!P57,CHAR(10),Data!Q57)</f>
        <v xml:space="preserve">Brandon Sorochinsky
</v>
      </c>
      <c r="G56" s="4" t="str">
        <f>CONCATENATE(Data!R57,CHAR(10),Data!S57)</f>
        <v xml:space="preserve">
</v>
      </c>
      <c r="H56" s="4" t="str">
        <f>CONCATENATE(Data!T57,CHAR(10),Data!U57)</f>
        <v>Mark Prunier
949-486-7146</v>
      </c>
      <c r="I56" s="14" t="str">
        <f>CONCATENATE(IF(Data!V57&lt;&gt;"",TEXT(Data!V57,"mm-dd-yyy"),""),CHAR(10),Data!W57,CHAR(10),Data!X57)</f>
        <v xml:space="preserve">06-12-2017
82-1597978
Royal Gardens MHC, LP </v>
      </c>
      <c r="J56" s="14" t="str">
        <f>IF(ISBLANK(Data!Z57),(Data!Y57&amp;CHAR(10)&amp;Data!AB57),(Data!Y57&amp;CHAR(10)&amp;Data!AA57&amp;Data!Z57&amp;CHAR(10)&amp;Data!AB57))</f>
        <v>152
Orange</v>
      </c>
      <c r="K56" s="4" t="str">
        <f>CONCATENATE(Data!AC57,CHAR(10),Data!AD57)</f>
        <v>MH Community
Senior/55+</v>
      </c>
      <c r="L56" s="14" t="str">
        <f>CONCATENATE(Data!AG57,CHAR(10),Data!AH57)</f>
        <v xml:space="preserve">
</v>
      </c>
      <c r="M56" s="4" t="str">
        <f>CONCATENATE(Data!AE57,CHAR(10),Data!AF57)</f>
        <v xml:space="preserve">Elizabeth Birrueta
</v>
      </c>
    </row>
    <row r="57" spans="1:13" x14ac:dyDescent="0.2">
      <c r="A57" s="21" t="str">
        <f>Data!B58</f>
        <v>Laura Rivera</v>
      </c>
      <c r="B57" s="21" t="str">
        <f>Data!C58</f>
        <v>Valerie Avila</v>
      </c>
      <c r="C57" s="4" t="str">
        <f>CONCATENATE(Data!D58,CHAR(10),Data!E58,CHAR(10),Data!F58, ", ",Data!G58,"  ",Data!H58)</f>
        <v>SKANDIA
16444 Bolsa Chica St
Huntington Beach, CA  92649</v>
      </c>
      <c r="D57" s="4" t="str">
        <f>CONCATENATE(Data!L58,CHAR(10),"PH: ",Data!M58,CHAR(10),"Fax: ",Data!N58)</f>
        <v xml:space="preserve">Skandia@
PH: 714-846-9693
Fax: </v>
      </c>
      <c r="E57" s="4" t="str">
        <f>CONCATENATE(Data!K58,CHAR(10),Data!I58)</f>
        <v xml:space="preserve">Hugo Galeana
</v>
      </c>
      <c r="F57" s="4" t="str">
        <f>CONCATENATE(Data!O58,CHAR(10),Data!P58,CHAR(10),Data!Q58)</f>
        <v xml:space="preserve">Alex Knoll
</v>
      </c>
      <c r="G57" s="4" t="str">
        <f>CONCATENATE(Data!R58,CHAR(10),Data!S58)</f>
        <v xml:space="preserve">
</v>
      </c>
      <c r="H57" s="4" t="str">
        <f>CONCATENATE(Data!T58,CHAR(10),Data!U58)</f>
        <v>Mark Prunier
949-486-7146</v>
      </c>
      <c r="I57" s="14" t="str">
        <f>CONCATENATE(IF(Data!V58&lt;&gt;"",TEXT(Data!V58,"mm-dd-yyy"),""),CHAR(10),Data!W58,CHAR(10),Data!X58)</f>
        <v>08-20-2021
87-16171297
Skandia BLF, LLC</v>
      </c>
      <c r="J57" s="14" t="str">
        <f>IF(ISBLANK(Data!Z58),(Data!Y58&amp;CHAR(10)&amp;Data!AB58),(Data!Y58&amp;CHAR(10)&amp;Data!AA58&amp;Data!Z58&amp;CHAR(10)&amp;Data!AB58))</f>
        <v>167
Orange</v>
      </c>
      <c r="K57" s="4" t="str">
        <f>CONCATENATE(Data!AC58,CHAR(10),Data!AD58)</f>
        <v>MH Community
Senior/55+</v>
      </c>
      <c r="L57" s="14" t="str">
        <f>CONCATENATE(Data!AG58,CHAR(10),Data!AH58)</f>
        <v xml:space="preserve">
</v>
      </c>
      <c r="M57" s="4" t="str">
        <f>CONCATENATE(Data!AE58,CHAR(10),Data!AF58)</f>
        <v xml:space="preserve">Elizabeth Birrueta
</v>
      </c>
    </row>
    <row r="58" spans="1:13" x14ac:dyDescent="0.2">
      <c r="A58" s="21" t="str">
        <f>Data!B59</f>
        <v>Laura Rivera</v>
      </c>
      <c r="B58" s="21" t="str">
        <f>Data!C59</f>
        <v>Valerie Avila</v>
      </c>
      <c r="C58" s="4" t="str">
        <f>CONCATENATE(Data!D59,CHAR(10),Data!E59,CHAR(10),Data!F59, ", ",Data!G59,"  ",Data!H59)</f>
        <v>STARLITE VILLAGE
2060 Newport Blvd #4
Costa Mesa, CA  92627</v>
      </c>
      <c r="D58" s="4" t="str">
        <f>CONCATENATE(Data!L59,CHAR(10),"PH: ",Data!M59,CHAR(10),"Fax: ",Data!N59)</f>
        <v xml:space="preserve">StarliteVillage@
PH: 949-548-1312
Fax: </v>
      </c>
      <c r="E58" s="4" t="str">
        <f>CONCATENATE(Data!K59,CHAR(10),Data!I59)</f>
        <v xml:space="preserve">Aly Pham
</v>
      </c>
      <c r="F58" s="4" t="str">
        <f>CONCATENATE(Data!O59,CHAR(10),Data!P59,CHAR(10),Data!Q59)</f>
        <v xml:space="preserve">
</v>
      </c>
      <c r="G58" s="4" t="str">
        <f>CONCATENATE(Data!R59,CHAR(10),Data!S59)</f>
        <v xml:space="preserve">
</v>
      </c>
      <c r="H58" s="4" t="str">
        <f>CONCATENATE(Data!T59,CHAR(10),Data!U59)</f>
        <v>Mark Prunier
949-486-7146</v>
      </c>
      <c r="I58" s="14" t="str">
        <f>CONCATENATE(IF(Data!V59&lt;&gt;"",TEXT(Data!V59,"mm-dd-yyy"),""),CHAR(10),Data!W59,CHAR(10),Data!X59)</f>
        <v>03-17-2022
88-0816409
Starlite MHC LP</v>
      </c>
      <c r="J58" s="14" t="str">
        <f>IF(ISBLANK(Data!Z59),(Data!Y59&amp;CHAR(10)&amp;Data!AB59),(Data!Y59&amp;CHAR(10)&amp;Data!AA59&amp;Data!Z59&amp;CHAR(10)&amp;Data!AB59))</f>
        <v>55
Orange</v>
      </c>
      <c r="K58" s="4" t="str">
        <f>CONCATENATE(Data!AC59,CHAR(10),Data!AD59)</f>
        <v>MH Community
Family/All Age</v>
      </c>
      <c r="L58" s="14" t="str">
        <f>CONCATENATE(Data!AG59,CHAR(10),Data!AH59)</f>
        <v xml:space="preserve">
</v>
      </c>
      <c r="M58" s="4" t="str">
        <f>CONCATENATE(Data!AE59,CHAR(10),Data!AF59)</f>
        <v xml:space="preserve">Elizabeth Birrueta
</v>
      </c>
    </row>
    <row r="59" spans="1:13" x14ac:dyDescent="0.2">
      <c r="A59" s="21" t="str">
        <f>Data!B60</f>
        <v>Laura Rivera</v>
      </c>
      <c r="B59" s="21" t="str">
        <f>Data!C60</f>
        <v>Valerie Avila</v>
      </c>
      <c r="C59" s="4" t="str">
        <f>CONCATENATE(Data!D60,CHAR(10),Data!E60,CHAR(10),Data!F60, ", ",Data!G60,"  ",Data!H60)</f>
        <v>SUMMERSET
9200 Westminster Blvd
Westminster, CA  92683</v>
      </c>
      <c r="D59" s="4" t="str">
        <f>CONCATENATE(Data!L60,CHAR(10),"PH: ",Data!M60,CHAR(10),"Fax: ",Data!N60)</f>
        <v>Summerset@
PH: 714-894-7766
Fax: 714-893-2442</v>
      </c>
      <c r="E59" s="4" t="str">
        <f>CONCATENATE(Data!K60,CHAR(10),Data!I60)</f>
        <v xml:space="preserve">Erika V. Villagomez
</v>
      </c>
      <c r="F59" s="4" t="str">
        <f>CONCATENATE(Data!O60,CHAR(10),Data!P60,CHAR(10),Data!Q60)</f>
        <v xml:space="preserve">Jaime Aguilar
</v>
      </c>
      <c r="G59" s="4" t="str">
        <f>CONCATENATE(Data!R60,CHAR(10),Data!S60)</f>
        <v xml:space="preserve">
</v>
      </c>
      <c r="H59" s="4" t="str">
        <f>CONCATENATE(Data!T60,CHAR(10),Data!U60)</f>
        <v>Mark Prunier
949-486-7146</v>
      </c>
      <c r="I59" s="14" t="str">
        <f>CONCATENATE(IF(Data!V60&lt;&gt;"",TEXT(Data!V60,"mm-dd-yyy"),""),CHAR(10),Data!W60,CHAR(10),Data!X60)</f>
        <v>04-10-2013
46-2404390
Westminster MHP Associates, LP</v>
      </c>
      <c r="J59" s="14" t="str">
        <f>IF(ISBLANK(Data!Z60),(Data!Y60&amp;CHAR(10)&amp;Data!AB60),(Data!Y60&amp;CHAR(10)&amp;Data!AA60&amp;Data!Z60&amp;CHAR(10)&amp;Data!AB60))</f>
        <v>116
Orange</v>
      </c>
      <c r="K59" s="4" t="str">
        <f>CONCATENATE(Data!AC60,CHAR(10),Data!AD60)</f>
        <v>MH Community
Senior/55+</v>
      </c>
      <c r="L59" s="14" t="str">
        <f>CONCATENATE(Data!AG60,CHAR(10),Data!AH60)</f>
        <v xml:space="preserve">
</v>
      </c>
      <c r="M59" s="4" t="str">
        <f>CONCATENATE(Data!AE60,CHAR(10),Data!AF60)</f>
        <v xml:space="preserve">Elizabeth Birrueta
</v>
      </c>
    </row>
    <row r="60" spans="1:13" x14ac:dyDescent="0.2">
      <c r="A60" s="21" t="str">
        <f>Data!B61</f>
        <v>Laura Rivera</v>
      </c>
      <c r="B60" s="21" t="str">
        <f>Data!C61</f>
        <v>Valerie Avila</v>
      </c>
      <c r="C60" s="4" t="str">
        <f>CONCATENATE(Data!D61,CHAR(10),Data!E61,CHAR(10),Data!F61, ", ",Data!G61,"  ",Data!H61)</f>
        <v>SUNDANCE
2250 N Broadway
Escondido, CA  92026</v>
      </c>
      <c r="D60" s="4" t="str">
        <f>CONCATENATE(Data!L61,CHAR(10),"PH: ",Data!M61,CHAR(10),"Fax: ",Data!N61)</f>
        <v>Sundance@
PH: 760-741-1911
Fax: 760-741-6384</v>
      </c>
      <c r="E60" s="4" t="str">
        <f>CONCATENATE(Data!K61,CHAR(10),Data!I61)</f>
        <v xml:space="preserve">Scott Christensen
</v>
      </c>
      <c r="F60" s="4" t="str">
        <f>CONCATENATE(Data!O61,CHAR(10),Data!P61,CHAR(10),Data!Q61)</f>
        <v xml:space="preserve">Sergio Romano 
</v>
      </c>
      <c r="G60" s="4" t="str">
        <f>CONCATENATE(Data!R61,CHAR(10),Data!S61)</f>
        <v xml:space="preserve">
</v>
      </c>
      <c r="H60" s="4" t="str">
        <f>CONCATENATE(Data!T61,CHAR(10),Data!U61)</f>
        <v>Mark Prunier
949-486-7146</v>
      </c>
      <c r="I60" s="14" t="str">
        <f>CONCATENATE(IF(Data!V61&lt;&gt;"",TEXT(Data!V61,"mm-dd-yyy"),""),CHAR(10),Data!W61,CHAR(10),Data!X61)</f>
        <v>10-15-2014
47-1738321
Sundance MHC, LP</v>
      </c>
      <c r="J60" s="14" t="str">
        <f>IF(ISBLANK(Data!Z61),(Data!Y61&amp;CHAR(10)&amp;Data!AB61),(Data!Y61&amp;CHAR(10)&amp;Data!AA61&amp;Data!Z61&amp;CHAR(10)&amp;Data!AB61))</f>
        <v>88
San Diego</v>
      </c>
      <c r="K60" s="4" t="str">
        <f>CONCATENATE(Data!AC61,CHAR(10),Data!AD61)</f>
        <v>MH Community
Senior/55+</v>
      </c>
      <c r="L60" s="14" t="str">
        <f>CONCATENATE(Data!AG61,CHAR(10),Data!AH61)</f>
        <v xml:space="preserve">
</v>
      </c>
      <c r="M60" s="4" t="str">
        <f>CONCATENATE(Data!AE61,CHAR(10),Data!AF61)</f>
        <v xml:space="preserve">Elizabeth Birrueta
</v>
      </c>
    </row>
    <row r="61" spans="1:13" x14ac:dyDescent="0.2">
      <c r="A61" s="21" t="str">
        <f>Data!B62</f>
        <v>Laura Rivera</v>
      </c>
      <c r="B61" s="21" t="str">
        <f>Data!C62</f>
        <v>Valerie Avila</v>
      </c>
      <c r="C61" s="4" t="str">
        <f>CONCATENATE(Data!D62,CHAR(10),Data!E62,CHAR(10),Data!F62, ", ",Data!G62,"  ",Data!H62)</f>
        <v>SUNSET ESTATES
1130 White Rock Rd #98
El Dorado Hills, CA  95762</v>
      </c>
      <c r="D61" s="4" t="str">
        <f>CONCATENATE(Data!L62,CHAR(10),"PH: ",Data!M62,CHAR(10),"Fax: ",Data!N62)</f>
        <v xml:space="preserve">Sunset@
PH: 916-933-6362
Fax: </v>
      </c>
      <c r="E61" s="4" t="str">
        <f>CONCATENATE(Data!K62,CHAR(10),Data!I62)</f>
        <v xml:space="preserve">Carrie Holloway
</v>
      </c>
      <c r="F61" s="4" t="str">
        <f>CONCATENATE(Data!O62,CHAR(10),Data!P62,CHAR(10),Data!Q62)</f>
        <v xml:space="preserve">
</v>
      </c>
      <c r="G61" s="4" t="str">
        <f>CONCATENATE(Data!R62,CHAR(10),Data!S62)</f>
        <v xml:space="preserve">
</v>
      </c>
      <c r="H61" s="4" t="str">
        <f>CONCATENATE(Data!T62,CHAR(10),Data!U62)</f>
        <v>Mark Prunier
949-486-7146</v>
      </c>
      <c r="I61" s="14" t="str">
        <f>CONCATENATE(IF(Data!V62&lt;&gt;"",TEXT(Data!V62,"mm-dd-yyy"),""),CHAR(10),Data!W62,CHAR(10),Data!X62)</f>
        <v>08-20-2020
85-1943976
Sunset MHC, LLC</v>
      </c>
      <c r="J61" s="14" t="str">
        <f>IF(ISBLANK(Data!Z62),(Data!Y62&amp;CHAR(10)&amp;Data!AB62),(Data!Y62&amp;CHAR(10)&amp;Data!AA62&amp;Data!Z62&amp;CHAR(10)&amp;Data!AB62))</f>
        <v>132
El Dorado</v>
      </c>
      <c r="K61" s="4" t="str">
        <f>CONCATENATE(Data!AC62,CHAR(10),Data!AD62)</f>
        <v>MH Community
Family/All Age</v>
      </c>
      <c r="L61" s="14" t="str">
        <f>CONCATENATE(Data!AG62,CHAR(10),Data!AH62)</f>
        <v xml:space="preserve">
</v>
      </c>
      <c r="M61" s="4" t="str">
        <f>CONCATENATE(Data!AE62,CHAR(10),Data!AF62)</f>
        <v xml:space="preserve">Elizabeth Birrueta
</v>
      </c>
    </row>
    <row r="62" spans="1:13" x14ac:dyDescent="0.2">
      <c r="A62" s="21" t="str">
        <f>Data!B63</f>
        <v>Laura Rivera</v>
      </c>
      <c r="B62" s="21" t="str">
        <f>Data!C63</f>
        <v>Valerie Avila</v>
      </c>
      <c r="C62" s="4" t="str">
        <f>CONCATENATE(Data!D63,CHAR(10),Data!E63,CHAR(10),Data!F63, ", ",Data!G63,"  ",Data!H63)</f>
        <v>WOODLAND PARK
4201 Topanga Cyn. Blvd
Woodland Hills, CA  91364</v>
      </c>
      <c r="D62" s="4" t="str">
        <f>CONCATENATE(Data!L63,CHAR(10),"PH: ",Data!M63,CHAR(10),"Fax: ",Data!N63)</f>
        <v xml:space="preserve">WoodlandPark@
PH: 818-348-5920
Fax: </v>
      </c>
      <c r="E62" s="4" t="str">
        <f>CONCATENATE(Data!K63,CHAR(10),Data!I63)</f>
        <v xml:space="preserve">Monica Mora
</v>
      </c>
      <c r="F62" s="4" t="str">
        <f>CONCATENATE(Data!O63,CHAR(10),Data!P63,CHAR(10),Data!Q63)</f>
        <v xml:space="preserve">Juan Ramirez
</v>
      </c>
      <c r="G62" s="4" t="str">
        <f>CONCATENATE(Data!R63,CHAR(10),Data!S63)</f>
        <v>Chris Hill
805-603-8240</v>
      </c>
      <c r="H62" s="4" t="str">
        <f>CONCATENATE(Data!T63,CHAR(10),Data!U63)</f>
        <v>Mark Prunier
949-486-7146</v>
      </c>
      <c r="I62" s="14" t="str">
        <f>CONCATENATE(IF(Data!V63&lt;&gt;"",TEXT(Data!V63,"mm-dd-yyy"),""),CHAR(10),Data!W63,CHAR(10),Data!X63)</f>
        <v>02-18-2020
33-1620926
Woodland Park MHC, LP</v>
      </c>
      <c r="J62" s="14" t="str">
        <f>IF(ISBLANK(Data!Z63),(Data!Y63&amp;CHAR(10)&amp;Data!AB63),(Data!Y63&amp;CHAR(10)&amp;Data!AA63&amp;Data!Z63&amp;CHAR(10)&amp;Data!AB63))</f>
        <v>199
Los Angeles</v>
      </c>
      <c r="K62" s="4" t="str">
        <f>CONCATENATE(Data!AC63,CHAR(10),Data!AD63)</f>
        <v>MH Community
Family/All Age</v>
      </c>
      <c r="L62" s="14" t="str">
        <f>CONCATENATE(Data!AG63,CHAR(10),Data!AH63)</f>
        <v xml:space="preserve">
</v>
      </c>
      <c r="M62" s="4" t="str">
        <f>CONCATENATE(Data!AE63,CHAR(10),Data!AF63)</f>
        <v xml:space="preserve">Elizabeth Birrueta
</v>
      </c>
    </row>
    <row r="63" spans="1:13" x14ac:dyDescent="0.2">
      <c r="A63" s="21" t="str">
        <f>Data!B64</f>
        <v>Rashelle Wedgwood</v>
      </c>
      <c r="B63" s="21" t="str">
        <f>Data!C64</f>
        <v>Danielle Schingen (1)</v>
      </c>
      <c r="C63" s="4" t="str">
        <f>CONCATENATE(Data!D64,CHAR(10),Data!E64,CHAR(10),Data!F64, ", ",Data!G64,"  ",Data!H64)</f>
        <v>ALDRICH AVENUE
2310 Aldrich Ave S
Minneapolis, MN  55405</v>
      </c>
      <c r="D63" s="4" t="str">
        <f>CONCATENATE(Data!L64,CHAR(10),"PH: ",Data!M64,CHAR(10),"Fax: ",Data!N64)</f>
        <v xml:space="preserve">Aldrich@
PH: 833-375-4115
Fax: </v>
      </c>
      <c r="E63" s="4" t="str">
        <f>CONCATENATE(Data!K64,CHAR(10),Data!I64)</f>
        <v>Amanda Yang
mail: Lyndy Apartments</v>
      </c>
      <c r="F63" s="4" t="str">
        <f>CONCATENATE(Data!O64,CHAR(10),Data!P64,CHAR(10),Data!Q64)</f>
        <v>Erin Neals
763-406-0729
Lyndy_maint@</v>
      </c>
      <c r="G63" s="4" t="str">
        <f>CONCATENATE(Data!R64,CHAR(10),Data!S64)</f>
        <v>Corey Burton
763-957-2098</v>
      </c>
      <c r="H63" s="4" t="str">
        <f>CONCATENATE(Data!T64,CHAR(10),Data!U64)</f>
        <v>Mark Prunier
949-486-7146</v>
      </c>
      <c r="I63" s="14" t="str">
        <f>CONCATENATE(IF(Data!V64&lt;&gt;"",TEXT(Data!V64,"mm-dd-yyy"),""),CHAR(10),Data!W64,CHAR(10),Data!X64)</f>
        <v>04-15-2020
84-5010307
Aldrich Apartments, LLC</v>
      </c>
      <c r="J63" s="14" t="str">
        <f>IF(ISBLANK(Data!Z64),(Data!Y64&amp;CHAR(10)&amp;Data!AB64),(Data!Y64&amp;CHAR(10)&amp;Data!AA64&amp;Data!Z64&amp;CHAR(10)&amp;Data!AB64))</f>
        <v>28
Hennepin</v>
      </c>
      <c r="K63" s="4" t="str">
        <f>CONCATENATE(Data!AC64,CHAR(10),Data!AD64)</f>
        <v>Conventional
Family/All Age</v>
      </c>
      <c r="L63" s="14" t="str">
        <f>CONCATENATE(Data!AG64,CHAR(10),Data!AH64)</f>
        <v xml:space="preserve">
</v>
      </c>
      <c r="M63" s="4" t="str">
        <f>CONCATENATE(Data!AE64,CHAR(10),Data!AF64)</f>
        <v>George Grant
Megan Schellhorn</v>
      </c>
    </row>
    <row r="64" spans="1:13" x14ac:dyDescent="0.2">
      <c r="A64" s="21" t="str">
        <f>Data!B65</f>
        <v>Rashelle Wedgwood</v>
      </c>
      <c r="B64" s="21" t="str">
        <f>Data!C65</f>
        <v>Danielle Schingen (1)</v>
      </c>
      <c r="C64" s="4" t="str">
        <f>CONCATENATE(Data!D65,CHAR(10),Data!E65,CHAR(10),Data!F65, ", ",Data!G65,"  ",Data!H65)</f>
        <v>CAMBRIDGE TOWERS
                         pending Disposition
1301 Cambridge St
Hopkins, MN  55343</v>
      </c>
      <c r="D64" s="4" t="str">
        <f>CONCATENATE(Data!L65,CHAR(10),"PH: ",Data!M65,CHAR(10),"Fax: ",Data!N65)</f>
        <v>CambridgeTowers@
PH: 866-686-2587
Fax: 952-345-0392</v>
      </c>
      <c r="E64" s="4" t="str">
        <f>CONCATENATE(Data!K65,CHAR(10),Data!I65)</f>
        <v>Natasha Rambo (Asst Mgr)
Disposition est. last week of April</v>
      </c>
      <c r="F64" s="4" t="str">
        <f>CONCATENATE(Data!O65,CHAR(10),Data!P65,CHAR(10),Data!Q65)</f>
        <v>Jameel Eason
612-369-1057
CambridgeTowers_maint@</v>
      </c>
      <c r="G64" s="4" t="str">
        <f>CONCATENATE(Data!R65,CHAR(10),Data!S65)</f>
        <v>Ceairra Cardriche
651-398-8823</v>
      </c>
      <c r="H64" s="4" t="str">
        <f>CONCATENATE(Data!T65,CHAR(10),Data!U65)</f>
        <v>Mark Prunier
949-486-7146</v>
      </c>
      <c r="I64" s="14" t="str">
        <f>CONCATENATE(IF(Data!V65&lt;&gt;"",TEXT(Data!V65,"mm-dd-yyy"),""),CHAR(10),Data!W65,CHAR(10),Data!X65)</f>
        <v>09-28-2018
83-1880033
Hopkins Apartments, LLC DBA Cambridge Towers</v>
      </c>
      <c r="J64" s="14" t="str">
        <f>IF(ISBLANK(Data!Z65),(Data!Y65&amp;CHAR(10)&amp;Data!AB65),(Data!Y65&amp;CHAR(10)&amp;Data!AA65&amp;Data!Z65&amp;CHAR(10)&amp;Data!AB65))</f>
        <v>113
Hennepin</v>
      </c>
      <c r="K64" s="4" t="str">
        <f>CONCATENATE(Data!AC65,CHAR(10),Data!AD65)</f>
        <v>Conventional
Family/All Age</v>
      </c>
      <c r="L64" s="14" t="str">
        <f>CONCATENATE(Data!AG65,CHAR(10),Data!AH65)</f>
        <v xml:space="preserve">
</v>
      </c>
      <c r="M64" s="4" t="str">
        <f>CONCATENATE(Data!AE65,CHAR(10),Data!AF65)</f>
        <v>George Grant
Megan Schellhorn</v>
      </c>
    </row>
    <row r="65" spans="1:13" x14ac:dyDescent="0.2">
      <c r="A65" s="21" t="str">
        <f>Data!B66</f>
        <v>Rashelle Wedgwood</v>
      </c>
      <c r="B65" s="21" t="str">
        <f>Data!C66</f>
        <v>Danielle Schingen (1)</v>
      </c>
      <c r="C65" s="4" t="str">
        <f>CONCATENATE(Data!D66,CHAR(10),Data!E66,CHAR(10),Data!F66, ", ",Data!G66,"  ",Data!H66)</f>
        <v>CENTRAL PARK MANOR
                         pending Disposition
1510 Main Street
Hopkins, MN  55343</v>
      </c>
      <c r="D65" s="4" t="str">
        <f>CONCATENATE(Data!L66,CHAR(10),"PH: ",Data!M66,CHAR(10),"Fax: ",Data!N66)</f>
        <v xml:space="preserve">CentralPark@
PH: 833-774-7420
Fax: </v>
      </c>
      <c r="E65" s="4" t="str">
        <f>CONCATENATE(Data!K66,CHAR(10),Data!I66)</f>
        <v>Kiera Gauna (Asst Mgr)
Disposition est. last week of April</v>
      </c>
      <c r="F65" s="4" t="str">
        <f>CONCATENATE(Data!O66,CHAR(10),Data!P66,CHAR(10),Data!Q66)</f>
        <v>Matt Goodman  
612-859-7437
CentralPark_maint@</v>
      </c>
      <c r="G65" s="4" t="str">
        <f>CONCATENATE(Data!R66,CHAR(10),Data!S66)</f>
        <v>Ceairra Cardriche
651-398-8823</v>
      </c>
      <c r="H65" s="4" t="str">
        <f>CONCATENATE(Data!T66,CHAR(10),Data!U66)</f>
        <v>Mark Prunier
949-486-7146</v>
      </c>
      <c r="I65" s="14" t="str">
        <f>CONCATENATE(IF(Data!V66&lt;&gt;"",TEXT(Data!V66,"mm-dd-yyy"),""),CHAR(10),Data!W66,CHAR(10),Data!X66)</f>
        <v>09-28-2018
83-1880033
Hopkins Apartments, LLC DBA Central Park Manor</v>
      </c>
      <c r="J65" s="14" t="str">
        <f>IF(ISBLANK(Data!Z66),(Data!Y66&amp;CHAR(10)&amp;Data!AB66),(Data!Y66&amp;CHAR(10)&amp;Data!AA66&amp;Data!Z66&amp;CHAR(10)&amp;Data!AB66))</f>
        <v>110
Hennepin</v>
      </c>
      <c r="K65" s="4" t="str">
        <f>CONCATENATE(Data!AC66,CHAR(10),Data!AD66)</f>
        <v>Conventional
Family/All Age</v>
      </c>
      <c r="L65" s="14" t="str">
        <f>CONCATENATE(Data!AG66,CHAR(10),Data!AH66)</f>
        <v xml:space="preserve">
</v>
      </c>
      <c r="M65" s="4" t="str">
        <f>CONCATENATE(Data!AE66,CHAR(10),Data!AF66)</f>
        <v>George Grant
Megan Schellhorn</v>
      </c>
    </row>
    <row r="66" spans="1:13" x14ac:dyDescent="0.2">
      <c r="A66" s="21" t="str">
        <f>Data!B67</f>
        <v>Rashelle Wedgwood</v>
      </c>
      <c r="B66" s="21" t="str">
        <f>Data!C67</f>
        <v>Danielle Schingen (1)</v>
      </c>
      <c r="C66" s="4" t="str">
        <f>CONCATENATE(Data!D67,CHAR(10),Data!E67,CHAR(10),Data!F67, ", ",Data!G67,"  ",Data!H67)</f>
        <v>CREEK POINT
                         pending Disposition
1045 Hiawatha Ave
Hopkins, MN  55343</v>
      </c>
      <c r="D66" s="4" t="str">
        <f>CONCATENATE(Data!L67,CHAR(10),"PH: ",Data!M67,CHAR(10),"Fax: ",Data!N67)</f>
        <v xml:space="preserve">CreekPoint@
PH: 866-757-4824
Fax: </v>
      </c>
      <c r="E66" s="4" t="str">
        <f>CONCATENATE(Data!K67,CHAR(10),Data!I67)</f>
        <v>Ceairra Cardriche, Area Manager
Disposition est. last week of April</v>
      </c>
      <c r="F66" s="4" t="str">
        <f>CONCATENATE(Data!O67,CHAR(10),Data!P67,CHAR(10),Data!Q67)</f>
        <v>DJ Nigatu
612-558-2212
CreekPoint_tech1@</v>
      </c>
      <c r="G66" s="4" t="str">
        <f>CONCATENATE(Data!R67,CHAR(10),Data!S67)</f>
        <v>Ceairra Cardriche
651-398-8823</v>
      </c>
      <c r="H66" s="4" t="str">
        <f>CONCATENATE(Data!T67,CHAR(10),Data!U67)</f>
        <v>Mark Prunier
949-486-7146</v>
      </c>
      <c r="I66" s="14" t="str">
        <f>CONCATENATE(IF(Data!V67&lt;&gt;"",TEXT(Data!V67,"mm-dd-yyy"),""),CHAR(10),Data!W67,CHAR(10),Data!X67)</f>
        <v>09-28-2018
83-1880033
Hopkins Apartments, LLC DBA Creek Point</v>
      </c>
      <c r="J66" s="14" t="str">
        <f>IF(ISBLANK(Data!Z67),(Data!Y67&amp;CHAR(10)&amp;Data!AB67),(Data!Y67&amp;CHAR(10)&amp;Data!AA67&amp;Data!Z67&amp;CHAR(10)&amp;Data!AB67))</f>
        <v>101
Hennepin</v>
      </c>
      <c r="K66" s="4" t="str">
        <f>CONCATENATE(Data!AC67,CHAR(10),Data!AD67)</f>
        <v>Conventional
Family/All Age</v>
      </c>
      <c r="L66" s="14" t="str">
        <f>CONCATENATE(Data!AG67,CHAR(10),Data!AH67)</f>
        <v xml:space="preserve">
</v>
      </c>
      <c r="M66" s="4" t="str">
        <f>CONCATENATE(Data!AE67,CHAR(10),Data!AF67)</f>
        <v>George Grant
Megan Schellhorn</v>
      </c>
    </row>
    <row r="67" spans="1:13" x14ac:dyDescent="0.2">
      <c r="A67" s="21" t="str">
        <f>Data!B68</f>
        <v>Rashelle Wedgwood</v>
      </c>
      <c r="B67" s="21" t="str">
        <f>Data!C68</f>
        <v>Danielle Schingen (1)</v>
      </c>
      <c r="C67" s="4" t="str">
        <f>CONCATENATE(Data!D68,CHAR(10),Data!E68,CHAR(10),Data!F68, ", ",Data!G68,"  ",Data!H68)</f>
        <v>ELEVATE (previously Bolero)
1117 Marquette Ave
Minneapolis, MN  55403</v>
      </c>
      <c r="D67" s="4" t="str">
        <f>CONCATENATE(Data!L68,CHAR(10),"PH: ",Data!M68,CHAR(10),"Fax: ",Data!N68)</f>
        <v xml:space="preserve">Elevate@
PH: 833-734-6224
Fax: </v>
      </c>
      <c r="E67" s="4" t="str">
        <f>CONCATENATE(Data!K68,CHAR(10),Data!I68)</f>
        <v xml:space="preserve">Patrick Autinson
</v>
      </c>
      <c r="F67" s="4" t="str">
        <f>CONCATENATE(Data!O68,CHAR(10),Data!P68,CHAR(10),Data!Q68)</f>
        <v>Joe Riola
971-265-0660
Elevate_maint@</v>
      </c>
      <c r="G67" s="4" t="str">
        <f>CONCATENATE(Data!R68,CHAR(10),Data!S68)</f>
        <v xml:space="preserve">
</v>
      </c>
      <c r="H67" s="4" t="str">
        <f>CONCATENATE(Data!T68,CHAR(10),Data!U68)</f>
        <v>Mark Prunier
949-486-7146</v>
      </c>
      <c r="I67" s="14" t="str">
        <f>CONCATENATE(IF(Data!V68&lt;&gt;"",TEXT(Data!V68,"mm-dd-yyy"),""),CHAR(10),Data!W68,CHAR(10),Data!X68)</f>
        <v>11-07-2019
84-3239123
Bolero Flats Apartments, LLC DBA Elevate Apartment Homes</v>
      </c>
      <c r="J67" s="14" t="str">
        <f>IF(ISBLANK(Data!Z68),(Data!Y68&amp;CHAR(10)&amp;Data!AB68),(Data!Y68&amp;CHAR(10)&amp;Data!AA68&amp;Data!Z68&amp;CHAR(10)&amp;Data!AB68))</f>
        <v>259
Hennepin</v>
      </c>
      <c r="K67" s="4" t="str">
        <f>CONCATENATE(Data!AC68,CHAR(10),Data!AD68)</f>
        <v>Conventional
Family/All Age</v>
      </c>
      <c r="L67" s="14" t="str">
        <f>CONCATENATE(Data!AG68,CHAR(10),Data!AH68)</f>
        <v xml:space="preserve">
</v>
      </c>
      <c r="M67" s="4" t="str">
        <f>CONCATENATE(Data!AE68,CHAR(10),Data!AF68)</f>
        <v>George Grant
Megan Schellhorn</v>
      </c>
    </row>
    <row r="68" spans="1:13" x14ac:dyDescent="0.2">
      <c r="A68" s="21" t="str">
        <f>Data!B69</f>
        <v>Rashelle Wedgwood</v>
      </c>
      <c r="B68" s="21" t="str">
        <f>Data!C69</f>
        <v>Danielle Schingen (1)</v>
      </c>
      <c r="C68" s="4" t="str">
        <f>CONCATENATE(Data!D69,CHAR(10),Data!E69,CHAR(10),Data!F69, ", ",Data!G69,"  ",Data!H69)</f>
        <v>GREENWAY
2736 Blaisdell Ave S Unit #1
Minneapolis, MN  55408</v>
      </c>
      <c r="D68" s="4" t="str">
        <f>CONCATENATE(Data!L69,CHAR(10),"PH: ",Data!M69,CHAR(10),"Fax: ",Data!N69)</f>
        <v xml:space="preserve">Greenway@
PH: 866-730-5758
Fax: </v>
      </c>
      <c r="E68" s="4" t="str">
        <f>CONCATENATE(Data!K69,CHAR(10),Data!I69)</f>
        <v xml:space="preserve">Tina Johnson
</v>
      </c>
      <c r="F68" s="4" t="str">
        <f>CONCATENATE(Data!O69,CHAR(10),Data!P69,CHAR(10),Data!Q69)</f>
        <v>Nicolas Robinson
612-751-7387
Greenway_tech1@</v>
      </c>
      <c r="G68" s="4" t="str">
        <f>CONCATENATE(Data!R69,CHAR(10),Data!S69)</f>
        <v>Corey Burton
763-957-2098</v>
      </c>
      <c r="H68" s="4" t="str">
        <f>CONCATENATE(Data!T69,CHAR(10),Data!U69)</f>
        <v>Mark Prunier
949-486-7146</v>
      </c>
      <c r="I68" s="14" t="str">
        <f>CONCATENATE(IF(Data!V69&lt;&gt;"",TEXT(Data!V69,"mm-dd-yyy"),""),CHAR(10),Data!W69,CHAR(10),Data!X69)</f>
        <v>11-29-2018
83-2162836
Greenway Apartments, LLC, as successor in interest to Eat Street Portfolio, LLC dba Greenway Apartments</v>
      </c>
      <c r="J68" s="14" t="str">
        <f>IF(ISBLANK(Data!Z69),(Data!Y69&amp;CHAR(10)&amp;Data!AB69),(Data!Y69&amp;CHAR(10)&amp;Data!AA69&amp;Data!Z69&amp;CHAR(10)&amp;Data!AB69))</f>
        <v>196
Hennepin</v>
      </c>
      <c r="K68" s="4" t="str">
        <f>CONCATENATE(Data!AC69,CHAR(10),Data!AD69)</f>
        <v>Conventional
Family/All Age</v>
      </c>
      <c r="L68" s="14" t="str">
        <f>CONCATENATE(Data!AG69,CHAR(10),Data!AH69)</f>
        <v xml:space="preserve">
</v>
      </c>
      <c r="M68" s="4" t="str">
        <f>CONCATENATE(Data!AE69,CHAR(10),Data!AF69)</f>
        <v>George Grant
Megan Schellhorn</v>
      </c>
    </row>
    <row r="69" spans="1:13" x14ac:dyDescent="0.2">
      <c r="A69" s="21" t="str">
        <f>Data!B70</f>
        <v>Rashelle Wedgwood</v>
      </c>
      <c r="B69" s="21" t="str">
        <f>Data!C70</f>
        <v>Danielle Schingen (1)</v>
      </c>
      <c r="C69" s="4" t="str">
        <f>CONCATENATE(Data!D70,CHAR(10),Data!E70,CHAR(10),Data!F70, ", ",Data!G70,"  ",Data!H70)</f>
        <v>KNOLLWOOD TOWERS EAST
                         pending Disposition
320 Blake Rd N
Hopkins, MN  55343</v>
      </c>
      <c r="D69" s="4" t="str">
        <f>CONCATENATE(Data!L70,CHAR(10),"PH: ",Data!M70,CHAR(10),"Fax: ",Data!N70)</f>
        <v xml:space="preserve">Knollwood_East@
PH: 866-908-7884
Fax: </v>
      </c>
      <c r="E69" s="4" t="str">
        <f>CONCATENATE(Data!K70,CHAR(10),Data!I70)</f>
        <v>Bekah Linn
Disposition est. pending</v>
      </c>
      <c r="F69" s="4" t="str">
        <f>CONCATENATE(Data!O70,CHAR(10),Data!P70,CHAR(10),Data!Q70)</f>
        <v>Saleem Collins
612-800-2482
Knollwood_maint@</v>
      </c>
      <c r="G69" s="4" t="str">
        <f>CONCATENATE(Data!R70,CHAR(10),Data!S70)</f>
        <v xml:space="preserve">
</v>
      </c>
      <c r="H69" s="4" t="str">
        <f>CONCATENATE(Data!T70,CHAR(10),Data!U70)</f>
        <v>Mark Prunier
949-486-7146</v>
      </c>
      <c r="I69" s="14" t="str">
        <f>CONCATENATE(IF(Data!V70&lt;&gt;"",TEXT(Data!V70,"mm-dd-yyy"),""),CHAR(10),Data!W70,CHAR(10),Data!X70)</f>
        <v>09-28-2018
83-1880033
Hopkins Apartments, LLC DBA Knollwood Towers East</v>
      </c>
      <c r="J69" s="14" t="str">
        <f>IF(ISBLANK(Data!Z70),(Data!Y70&amp;CHAR(10)&amp;Data!AB70),(Data!Y70&amp;CHAR(10)&amp;Data!AA70&amp;Data!Z70&amp;CHAR(10)&amp;Data!AB70))</f>
        <v>129
Hennepin</v>
      </c>
      <c r="K69" s="4" t="str">
        <f>CONCATENATE(Data!AC70,CHAR(10),Data!AD70)</f>
        <v>Conventional
Family/All Age</v>
      </c>
      <c r="L69" s="14" t="str">
        <f>CONCATENATE(Data!AG70,CHAR(10),Data!AH70)</f>
        <v xml:space="preserve">
</v>
      </c>
      <c r="M69" s="4" t="str">
        <f>CONCATENATE(Data!AE70,CHAR(10),Data!AF70)</f>
        <v>George Grant
Megan Schellhorn</v>
      </c>
    </row>
    <row r="70" spans="1:13" x14ac:dyDescent="0.2">
      <c r="A70" s="21" t="str">
        <f>Data!B71</f>
        <v>Rashelle Wedgwood</v>
      </c>
      <c r="B70" s="21" t="str">
        <f>Data!C71</f>
        <v>Danielle Schingen (1)</v>
      </c>
      <c r="C70" s="4" t="str">
        <f>CONCATENATE(Data!D71,CHAR(10),Data!E71,CHAR(10),Data!F71, ", ",Data!G71,"  ",Data!H71)</f>
        <v>KNOLLWOOD TOWERS WEST
                         pending Disposition
1010 Lake Street NE
Hopkins, MN  55343</v>
      </c>
      <c r="D70" s="4" t="str">
        <f>CONCATENATE(Data!L71,CHAR(10),"PH: ",Data!M71,CHAR(10),"Fax: ",Data!N71)</f>
        <v xml:space="preserve">Knollwood_West@
PH: 833-254-5676
Fax: </v>
      </c>
      <c r="E70" s="4" t="str">
        <f>CONCATENATE(Data!K71,CHAR(10),Data!I71)</f>
        <v>Sylvia Aldridge
Disposition est. pending</v>
      </c>
      <c r="F70" s="4" t="str">
        <f>CONCATENATE(Data!O71,CHAR(10),Data!P71,CHAR(10),Data!Q71)</f>
        <v>Saleem Collins
612-800-2482
Knollwood_maint@</v>
      </c>
      <c r="G70" s="4" t="str">
        <f>CONCATENATE(Data!R71,CHAR(10),Data!S71)</f>
        <v xml:space="preserve">
</v>
      </c>
      <c r="H70" s="4" t="str">
        <f>CONCATENATE(Data!T71,CHAR(10),Data!U71)</f>
        <v>Mark Prunier
949-486-7146</v>
      </c>
      <c r="I70" s="14" t="str">
        <f>CONCATENATE(IF(Data!V71&lt;&gt;"",TEXT(Data!V71,"mm-dd-yyy"),""),CHAR(10),Data!W71,CHAR(10),Data!X71)</f>
        <v>09-28-2018
83-1880033
Hopkins Apartments, LLC DBA Knollwood Towers West</v>
      </c>
      <c r="J70" s="14" t="str">
        <f>IF(ISBLANK(Data!Z71),(Data!Y71&amp;CHAR(10)&amp;Data!AB71),(Data!Y71&amp;CHAR(10)&amp;Data!AA71&amp;Data!Z71&amp;CHAR(10)&amp;Data!AB71))</f>
        <v>187
Hennepin</v>
      </c>
      <c r="K70" s="4" t="str">
        <f>CONCATENATE(Data!AC71,CHAR(10),Data!AD71)</f>
        <v>Conventional
Family/All Age</v>
      </c>
      <c r="L70" s="14" t="str">
        <f>CONCATENATE(Data!AG71,CHAR(10),Data!AH71)</f>
        <v xml:space="preserve">
</v>
      </c>
      <c r="M70" s="4" t="str">
        <f>CONCATENATE(Data!AE71,CHAR(10),Data!AF71)</f>
        <v>George Grant
Megan Schellhorn</v>
      </c>
    </row>
    <row r="71" spans="1:13" x14ac:dyDescent="0.2">
      <c r="A71" s="21" t="str">
        <f>Data!B72</f>
        <v>Rashelle Wedgwood</v>
      </c>
      <c r="B71" s="21" t="str">
        <f>Data!C72</f>
        <v>Danielle Schingen (1)</v>
      </c>
      <c r="C71" s="4" t="str">
        <f>CONCATENATE(Data!D72,CHAR(10),Data!E72,CHAR(10),Data!F72, ", ",Data!G72,"  ",Data!H72)</f>
        <v>LYNDY APARTMENTS
2905 Harriet Ave S
Minneapolis, MN  55408</v>
      </c>
      <c r="D71" s="4" t="str">
        <f>CONCATENATE(Data!L72,CHAR(10),"PH: ",Data!M72,CHAR(10),"Fax: ",Data!N72)</f>
        <v xml:space="preserve">Lyndy@
PH: 844-882-3799
Fax: </v>
      </c>
      <c r="E71" s="4" t="str">
        <f>CONCATENATE(Data!K72,CHAR(10),Data!I72)</f>
        <v xml:space="preserve">Amanda Yang
</v>
      </c>
      <c r="F71" s="4" t="str">
        <f>CONCATENATE(Data!O72,CHAR(10),Data!P72,CHAR(10),Data!Q72)</f>
        <v>Erin Neals
763-406-0729
Lyndy_maint@</v>
      </c>
      <c r="G71" s="4" t="str">
        <f>CONCATENATE(Data!R72,CHAR(10),Data!S72)</f>
        <v xml:space="preserve">
</v>
      </c>
      <c r="H71" s="4" t="str">
        <f>CONCATENATE(Data!T72,CHAR(10),Data!U72)</f>
        <v>Mark Prunier
949-486-7146</v>
      </c>
      <c r="I71" s="14" t="str">
        <f>CONCATENATE(IF(Data!V72&lt;&gt;"",TEXT(Data!V72,"mm-dd-yyy"),""),CHAR(10),Data!W72,CHAR(10),Data!X72)</f>
        <v>01-09-2020
84-3606942
Lyndy Apartments, LLC</v>
      </c>
      <c r="J71" s="14" t="str">
        <f>IF(ISBLANK(Data!Z72),(Data!Y72&amp;CHAR(10)&amp;Data!AB72),(Data!Y72&amp;CHAR(10)&amp;Data!AA72&amp;Data!Z72&amp;CHAR(10)&amp;Data!AB72))</f>
        <v>111
Hennepin</v>
      </c>
      <c r="K71" s="4" t="str">
        <f>CONCATENATE(Data!AC72,CHAR(10),Data!AD72)</f>
        <v>Conventional
Family/All Age</v>
      </c>
      <c r="L71" s="14" t="str">
        <f>CONCATENATE(Data!AG72,CHAR(10),Data!AH72)</f>
        <v xml:space="preserve">
</v>
      </c>
      <c r="M71" s="4" t="str">
        <f>CONCATENATE(Data!AE72,CHAR(10),Data!AF72)</f>
        <v>George Grant
Megan Schellhorn</v>
      </c>
    </row>
    <row r="72" spans="1:13" x14ac:dyDescent="0.2">
      <c r="A72" s="21" t="str">
        <f>Data!B73</f>
        <v>Rashelle Wedgwood</v>
      </c>
      <c r="B72" s="21" t="str">
        <f>Data!C73</f>
        <v>Danielle Schingen (1)</v>
      </c>
      <c r="C72" s="4" t="str">
        <f>CONCATENATE(Data!D73,CHAR(10),Data!E73,CHAR(10),Data!F73, ", ",Data!G73,"  ",Data!H73)</f>
        <v>MAVEN APARTMENTS
7 West Travelers Trails
Burnsville, MN  55337</v>
      </c>
      <c r="D72" s="4" t="str">
        <f>CONCATENATE(Data!L73,CHAR(10),"PH: ",Data!M73,CHAR(10),"Fax: ",Data!N73)</f>
        <v xml:space="preserve">Maven@
PH: 833-433-0471
Fax: </v>
      </c>
      <c r="E72" s="4" t="str">
        <f>CONCATENATE(Data!K73,CHAR(10),Data!I73)</f>
        <v xml:space="preserve">Wesley Holtz
</v>
      </c>
      <c r="F72" s="4" t="str">
        <f>CONCATENATE(Data!O73,CHAR(10),Data!P73,CHAR(10),Data!Q73)</f>
        <v>Jake Schuler
509-429-4819
Maven_maint@</v>
      </c>
      <c r="G72" s="4" t="str">
        <f>CONCATENATE(Data!R73,CHAR(10),Data!S73)</f>
        <v xml:space="preserve">
</v>
      </c>
      <c r="H72" s="4" t="str">
        <f>CONCATENATE(Data!T73,CHAR(10),Data!U73)</f>
        <v>Mark Prunier
949-486-7146</v>
      </c>
      <c r="I72" s="14" t="str">
        <f>CONCATENATE(IF(Data!V73&lt;&gt;"",TEXT(Data!V73,"mm-dd-yyy"),""),CHAR(10),Data!W73,CHAR(10),Data!X73)</f>
        <v>10-22-2020
85-2965958
Maven Apartments, LLC</v>
      </c>
      <c r="J72" s="14" t="str">
        <f>IF(ISBLANK(Data!Z73),(Data!Y73&amp;CHAR(10)&amp;Data!AB73),(Data!Y73&amp;CHAR(10)&amp;Data!AA73&amp;Data!Z73&amp;CHAR(10)&amp;Data!AB73))</f>
        <v>137
Dakota</v>
      </c>
      <c r="K72" s="4" t="str">
        <f>CONCATENATE(Data!AC73,CHAR(10),Data!AD73)</f>
        <v>Conventional
Family/All Age</v>
      </c>
      <c r="L72" s="14" t="str">
        <f>CONCATENATE(Data!AG73,CHAR(10),Data!AH73)</f>
        <v xml:space="preserve">
</v>
      </c>
      <c r="M72" s="4" t="str">
        <f>CONCATENATE(Data!AE73,CHAR(10),Data!AF73)</f>
        <v>George Grant
Megan Schellhorn</v>
      </c>
    </row>
    <row r="73" spans="1:13" x14ac:dyDescent="0.2">
      <c r="A73" s="21" t="str">
        <f>Data!B74</f>
        <v>Rashelle Wedgwood</v>
      </c>
      <c r="B73" s="21" t="str">
        <f>Data!C74</f>
        <v>Hannah Porter</v>
      </c>
      <c r="C73" s="4" t="str">
        <f>CONCATENATE(Data!D74,CHAR(10),Data!E74,CHAR(10),Data!F74, ", ",Data!G74,"  ",Data!H74)</f>
        <v>CANTERBURY
13118 Meridian E
Puyallup, WA  98373</v>
      </c>
      <c r="D73" s="4" t="str">
        <f>CONCATENATE(Data!L74,CHAR(10),"PH: ",Data!M74,CHAR(10),"Fax: ",Data!N74)</f>
        <v>Canterbury@
PH: 253-840-5700
Fax: 253-841-0883</v>
      </c>
      <c r="E73" s="4" t="str">
        <f>CONCATENATE(Data!K74,CHAR(10),Data!I74)</f>
        <v xml:space="preserve">Open Position
</v>
      </c>
      <c r="F73" s="4" t="str">
        <f>CONCATENATE(Data!O74,CHAR(10),Data!P74,CHAR(10),Data!Q74)</f>
        <v>Toni Gobroski
253-250-1376
Canterbury_maint@</v>
      </c>
      <c r="G73" s="4" t="str">
        <f>CONCATENATE(Data!R74,CHAR(10),Data!S74)</f>
        <v xml:space="preserve">
</v>
      </c>
      <c r="H73" s="4" t="str">
        <f>CONCATENATE(Data!T74,CHAR(10),Data!U74)</f>
        <v>Brent Fabian
949-676-1880</v>
      </c>
      <c r="I73" s="14" t="str">
        <f>CONCATENATE(IF(Data!V74&lt;&gt;"",TEXT(Data!V74,"mm-dd-yyy"),""),CHAR(10),Data!W74,CHAR(10),Data!X74)</f>
        <v>11-17-2016
814272604
Canterbury Apartments, LLC</v>
      </c>
      <c r="J73" s="14" t="str">
        <f>IF(ISBLANK(Data!Z74),(Data!Y74&amp;CHAR(10)&amp;Data!AB74),(Data!Y74&amp;CHAR(10)&amp;Data!AA74&amp;Data!Z74&amp;CHAR(10)&amp;Data!AB74))</f>
        <v>180
Pierce</v>
      </c>
      <c r="K73" s="4" t="str">
        <f>CONCATENATE(Data!AC74,CHAR(10),Data!AD74)</f>
        <v>Conventional
Family/All Age</v>
      </c>
      <c r="L73" s="14" t="str">
        <f>CONCATENATE(Data!AG74,CHAR(10),Data!AH74)</f>
        <v xml:space="preserve">
</v>
      </c>
      <c r="M73" s="4" t="str">
        <f>CONCATENATE(Data!AE74,CHAR(10),Data!AF74)</f>
        <v>Bella Walton
Megan Schellhorn</v>
      </c>
    </row>
    <row r="74" spans="1:13" x14ac:dyDescent="0.2">
      <c r="A74" s="21" t="str">
        <f>Data!B75</f>
        <v>Rashelle Wedgwood</v>
      </c>
      <c r="B74" s="21" t="str">
        <f>Data!C75</f>
        <v>Hannah Porter</v>
      </c>
      <c r="C74" s="4" t="str">
        <f>CONCATENATE(Data!D75,CHAR(10),Data!E75,CHAR(10),Data!F75, ", ",Data!G75,"  ",Data!H75)</f>
        <v>HANGAR 128
13031 8th Ave W
Everett, WA  98204</v>
      </c>
      <c r="D74" s="4" t="str">
        <f>CONCATENATE(Data!L75,CHAR(10),"PH: ",Data!M75,CHAR(10),"Fax: ",Data!N75)</f>
        <v>Hangar128@
PH: 425-347-0900
Fax: 425-610-4130</v>
      </c>
      <c r="E74" s="4" t="str">
        <f>CONCATENATE(Data!K75,CHAR(10),Data!I75)</f>
        <v xml:space="preserve">Melissa Goldberg
</v>
      </c>
      <c r="F74" s="4" t="str">
        <f>CONCATENATE(Data!O75,CHAR(10),Data!P75,CHAR(10),Data!Q75)</f>
        <v>Todd Brennan
Hangar_maint@</v>
      </c>
      <c r="G74" s="4" t="str">
        <f>CONCATENATE(Data!R75,CHAR(10),Data!S75)</f>
        <v xml:space="preserve">
</v>
      </c>
      <c r="H74" s="4" t="str">
        <f>CONCATENATE(Data!T75,CHAR(10),Data!U75)</f>
        <v>Brent Fabian
949-676-1880</v>
      </c>
      <c r="I74" s="14" t="str">
        <f>CONCATENATE(IF(Data!V75&lt;&gt;"",TEXT(Data!V75,"mm-dd-yyy"),""),CHAR(10),Data!W75,CHAR(10),Data!X75)</f>
        <v>02-15-2017
81-5143786
Hangar 128 Apartments, LLC</v>
      </c>
      <c r="J74" s="14" t="str">
        <f>IF(ISBLANK(Data!Z75),(Data!Y75&amp;CHAR(10)&amp;Data!AB75),(Data!Y75&amp;CHAR(10)&amp;Data!AA75&amp;Data!Z75&amp;CHAR(10)&amp;Data!AB75))</f>
        <v>223
Snohomish</v>
      </c>
      <c r="K74" s="4" t="str">
        <f>CONCATENATE(Data!AC75,CHAR(10),Data!AD75)</f>
        <v>Conventional
Family/All Age</v>
      </c>
      <c r="L74" s="14" t="str">
        <f>CONCATENATE(Data!AG75,CHAR(10),Data!AH75)</f>
        <v xml:space="preserve">
</v>
      </c>
      <c r="M74" s="4" t="str">
        <f>CONCATENATE(Data!AE75,CHAR(10),Data!AF75)</f>
        <v>Bella Walton
Megan Schellhorn</v>
      </c>
    </row>
    <row r="75" spans="1:13" x14ac:dyDescent="0.2">
      <c r="A75" s="21" t="str">
        <f>Data!B76</f>
        <v>Rashelle Wedgwood</v>
      </c>
      <c r="B75" s="21" t="str">
        <f>Data!C76</f>
        <v>Hannah Porter</v>
      </c>
      <c r="C75" s="4" t="str">
        <f>CONCATENATE(Data!D76,CHAR(10),Data!E76,CHAR(10),Data!F76, ", ",Data!G76,"  ",Data!H76)</f>
        <v>PORTAGE GREEN
20227 80th Ave NE #3
Arlington, WA  98223</v>
      </c>
      <c r="D75" s="4" t="str">
        <f>CONCATENATE(Data!L76,CHAR(10),"PH: ",Data!M76,CHAR(10),"Fax: ",Data!N76)</f>
        <v>Portage@
PH: 360-435-1066
Fax: 360-435-6313</v>
      </c>
      <c r="E75" s="4" t="str">
        <f>CONCATENATE(Data!J76,CHAR(10),Data!I76)</f>
        <v xml:space="preserve">
</v>
      </c>
      <c r="F75" s="4" t="str">
        <f>CONCATENATE(Data!O76,CHAR(10),Data!P76,CHAR(10),Data!Q76)</f>
        <v xml:space="preserve">
</v>
      </c>
      <c r="G75" s="4" t="str">
        <f>CONCATENATE(Data!R76,CHAR(10),Data!S76)</f>
        <v xml:space="preserve">
</v>
      </c>
      <c r="H75" s="4" t="str">
        <f>CONCATENATE(Data!T76,CHAR(10),Data!U76)</f>
        <v>Brent Fabian
949-676-1880</v>
      </c>
      <c r="I75" s="14" t="str">
        <f>CONCATENATE(IF(Data!V76&lt;&gt;"",TEXT(Data!V76,"mm-dd-yyy"),""),CHAR(10),Data!W76,CHAR(10),Data!X76)</f>
        <v>04-28-2005
51-0549377
Portage Green MHC, LLC</v>
      </c>
      <c r="J75" s="14" t="str">
        <f>IF(ISBLANK(Data!Z76),(Data!Y76&amp;CHAR(10)&amp;Data!AB76),(Data!Y76&amp;CHAR(10)&amp;Data!AA76&amp;Data!Z76&amp;CHAR(10)&amp;Data!AB76))</f>
        <v>79
Snohomish</v>
      </c>
      <c r="K75" s="4" t="str">
        <f>CONCATENATE(Data!AC76,CHAR(10),Data!AD76)</f>
        <v>MH Community
Family/All Age</v>
      </c>
      <c r="L75" s="14" t="str">
        <f>CONCATENATE(Data!AG76,CHAR(10),Data!AH76)</f>
        <v xml:space="preserve">
</v>
      </c>
      <c r="M75" s="4" t="str">
        <f>CONCATENATE(Data!AE76,CHAR(10),Data!AF76)</f>
        <v xml:space="preserve">Deborah Kemp
</v>
      </c>
    </row>
    <row r="76" spans="1:13" x14ac:dyDescent="0.2">
      <c r="A76" s="21" t="str">
        <f>Data!B77</f>
        <v>Rashelle Wedgwood</v>
      </c>
      <c r="B76" s="21" t="str">
        <f>Data!C77</f>
        <v>Hannah Porter</v>
      </c>
      <c r="C76" s="4" t="str">
        <f>CONCATENATE(Data!D77,CHAR(10),Data!E77,CHAR(10),Data!F77, ", ",Data!G77,"  ",Data!H77)</f>
        <v>VALLEY VIEW
700 North Reed St #41
Sedro Woolley, WA  98284</v>
      </c>
      <c r="D76" s="4" t="str">
        <f>CONCATENATE(Data!L77,CHAR(10),"PH: ",Data!M77,CHAR(10),"Fax: ",Data!N77)</f>
        <v>ValleyView@
PH: 360-856-4551
Fax: 360-856-5772</v>
      </c>
      <c r="E76" s="4" t="str">
        <f>CONCATENATE(Data!K77,CHAR(10),Data!I77)</f>
        <v xml:space="preserve">Robert Olp
</v>
      </c>
      <c r="F76" s="4" t="str">
        <f>CONCATENATE(Data!O77,CHAR(10),Data!P77,CHAR(10),Data!Q77)</f>
        <v xml:space="preserve">
</v>
      </c>
      <c r="G76" s="4" t="str">
        <f>CONCATENATE(Data!R77,CHAR(10),Data!S77)</f>
        <v xml:space="preserve">
</v>
      </c>
      <c r="H76" s="4" t="str">
        <f>CONCATENATE(Data!T77,CHAR(10),Data!U77)</f>
        <v>Brent Fabian
949-676-1880</v>
      </c>
      <c r="I76" s="14" t="str">
        <f>CONCATENATE(IF(Data!V77&lt;&gt;"",TEXT(Data!V77,"mm-dd-yyy"),""),CHAR(10),Data!W77,CHAR(10),Data!X77)</f>
        <v>09-26-2011
90-0749044
Valley View MHC, LLC</v>
      </c>
      <c r="J76" s="14" t="str">
        <f>IF(ISBLANK(Data!Z77),(Data!Y77&amp;CHAR(10)&amp;Data!AB77),(Data!Y77&amp;CHAR(10)&amp;Data!AA77&amp;Data!Z77&amp;CHAR(10)&amp;Data!AB77))</f>
        <v>104
Skagit</v>
      </c>
      <c r="K76" s="4" t="str">
        <f>CONCATENATE(Data!AC77,CHAR(10),Data!AD77)</f>
        <v>MH Community
Family/All Age</v>
      </c>
      <c r="L76" s="14" t="str">
        <f>CONCATENATE(Data!AG77,CHAR(10),Data!AH77)</f>
        <v xml:space="preserve">
</v>
      </c>
      <c r="M76" s="4" t="str">
        <f>CONCATENATE(Data!AE77,CHAR(10),Data!AF77)</f>
        <v xml:space="preserve">Deborah Kemp
</v>
      </c>
    </row>
    <row r="77" spans="1:13" x14ac:dyDescent="0.2">
      <c r="A77" s="21" t="str">
        <f>Data!B78</f>
        <v>Rashelle Wedgwood</v>
      </c>
      <c r="B77" s="21" t="str">
        <f>Data!C78</f>
        <v>Hannah Porter</v>
      </c>
      <c r="C77" s="4" t="str">
        <f>CONCATENATE(Data!D78,CHAR(10),Data!E78,CHAR(10),Data!F78, ", ",Data!G78,"  ",Data!H78)</f>
        <v>WATERFORD
                         pending Disposition
2020 Lake Heights Dr
Everett, WA  98208</v>
      </c>
      <c r="D77" s="4" t="str">
        <f>CONCATENATE(Data!L78,CHAR(10),"PH: ",Data!M78,CHAR(10),"Fax: ",Data!N78)</f>
        <v>Waterford@
PH: 425-337-9270
Fax: 425-337-9280</v>
      </c>
      <c r="E77" s="4" t="str">
        <f>CONCATENATE(Data!K78,CHAR(10),Data!I78)</f>
        <v>Lauren Harris
Disposition est. 3/18 to 4/17</v>
      </c>
      <c r="F77" s="4" t="str">
        <f>CONCATENATE(Data!O78,CHAR(10),Data!P78,CHAR(10),Data!Q78)</f>
        <v>Open Position
Waterford_maint@</v>
      </c>
      <c r="G77" s="4" t="str">
        <f>CONCATENATE(Data!R78,CHAR(10),Data!S78)</f>
        <v xml:space="preserve">
</v>
      </c>
      <c r="H77" s="4" t="str">
        <f>CONCATENATE(Data!T78,CHAR(10),Data!U78)</f>
        <v>Brent Fabian
949-676-1880</v>
      </c>
      <c r="I77" s="14" t="str">
        <f>CONCATENATE(IF(Data!V78&lt;&gt;"",TEXT(Data!V78,"mm-dd-yyy"),""),CHAR(10),Data!W78,CHAR(10),Data!X78)</f>
        <v>10-11-2016
84-1869590
Waterford Apartments, LLC</v>
      </c>
      <c r="J77" s="14" t="str">
        <f>IF(ISBLANK(Data!Z78),(Data!Y78&amp;CHAR(10)&amp;Data!AB78),(Data!Y78&amp;CHAR(10)&amp;Data!AA78&amp;Data!Z78&amp;CHAR(10)&amp;Data!AB78))</f>
        <v>200
Snohomish</v>
      </c>
      <c r="K77" s="4" t="str">
        <f>CONCATENATE(Data!AC78,CHAR(10),Data!AD78)</f>
        <v>Conventional
Family/All Age</v>
      </c>
      <c r="L77" s="14" t="str">
        <f>CONCATENATE(Data!AG78,CHAR(10),Data!AH78)</f>
        <v xml:space="preserve">
</v>
      </c>
      <c r="M77" s="4" t="str">
        <f>CONCATENATE(Data!AE78,CHAR(10),Data!AF78)</f>
        <v>Bella Walton
Megan Schellhorn</v>
      </c>
    </row>
    <row r="78" spans="1:13" x14ac:dyDescent="0.2">
      <c r="A78" s="21" t="str">
        <f>Data!B79</f>
        <v>Rashelle Wedgwood</v>
      </c>
      <c r="B78" s="21" t="str">
        <f>Data!C79</f>
        <v xml:space="preserve">Josh Van Noy </v>
      </c>
      <c r="C78" s="4" t="str">
        <f>CONCATENATE(Data!D79,CHAR(10),Data!E79,CHAR(10),Data!F79, ", ",Data!G79,"  ",Data!H79)</f>
        <v>ALYSON MANOR ESTATES
2021 Mahan Ave
Richland, WA  99354</v>
      </c>
      <c r="D78" s="4" t="str">
        <f>CONCATENATE(Data!L79,CHAR(10),"PH: ",Data!M79,CHAR(10),"Fax: ",Data!N79)</f>
        <v xml:space="preserve">Alyson@
PH: 509-940-9050
Fax: </v>
      </c>
      <c r="E78" s="4" t="str">
        <f>CONCATENATE(Data!K79,CHAR(10),Data!I79)</f>
        <v xml:space="preserve">Adrianna Hickson
</v>
      </c>
      <c r="F78" s="4" t="str">
        <f>CONCATENATE(Data!O79,CHAR(10),Data!P79,CHAR(10),Data!Q79)</f>
        <v xml:space="preserve">Kyle Ellis
</v>
      </c>
      <c r="G78" s="4" t="str">
        <f>CONCATENATE(Data!R79,CHAR(10),Data!S79)</f>
        <v xml:space="preserve">
</v>
      </c>
      <c r="H78" s="4" t="str">
        <f>CONCATENATE(Data!T79,CHAR(10),Data!U79)</f>
        <v>Chris Bowden
949-486-7153</v>
      </c>
      <c r="I78" s="14" t="str">
        <f>CONCATENATE(IF(Data!V79&lt;&gt;"",TEXT(Data!V79,"mm-dd-yyy"),""),CHAR(10),Data!W79,CHAR(10),Data!X79)</f>
        <v>08-10-2016
81-2877481
Alyson/Richland MHC, LLC</v>
      </c>
      <c r="J78" s="14" t="str">
        <f>IF(ISBLANK(Data!Z79),(Data!Y79&amp;CHAR(10)&amp;Data!AB79),(Data!Y79&amp;CHAR(10)&amp;Data!AA79&amp;Data!Z79&amp;CHAR(10)&amp;Data!AB79))</f>
        <v>127
Benton</v>
      </c>
      <c r="K78" s="4" t="str">
        <f>CONCATENATE(Data!AC79,CHAR(10),Data!AD79)</f>
        <v>MH Community
Family/All Age</v>
      </c>
      <c r="L78" s="14" t="str">
        <f>CONCATENATE(Data!AG79,CHAR(10),Data!AH79)</f>
        <v xml:space="preserve">
</v>
      </c>
      <c r="M78" s="4" t="str">
        <f>CONCATENATE(Data!AE79,CHAR(10),Data!AF79)</f>
        <v xml:space="preserve">Deborah Kemp
</v>
      </c>
    </row>
    <row r="79" spans="1:13" x14ac:dyDescent="0.2">
      <c r="A79" s="21" t="str">
        <f>Data!B80</f>
        <v>Rashelle Wedgwood</v>
      </c>
      <c r="B79" s="21" t="str">
        <f>Data!C80</f>
        <v xml:space="preserve">Josh Van Noy </v>
      </c>
      <c r="C79" s="4" t="str">
        <f>CONCATENATE(Data!D80,CHAR(10),Data!E80,CHAR(10),Data!F80, ", ",Data!G80,"  ",Data!H80)</f>
        <v>BROADMOOR
55 W Washington Ave
Yakima, WA  98903</v>
      </c>
      <c r="D79" s="4" t="str">
        <f>CONCATENATE(Data!L80,CHAR(10),"PH: ",Data!M80,CHAR(10),"Fax: ",Data!N80)</f>
        <v>Broadmoor@
PH: 509-457-8038
Fax: 509-457-2045</v>
      </c>
      <c r="E79" s="4" t="str">
        <f>CONCATENATE(Data!K80,CHAR(10),Data!I80)</f>
        <v xml:space="preserve">Justina Bauer
</v>
      </c>
      <c r="F79" s="4" t="str">
        <f>CONCATENATE(Data!O80,CHAR(10),Data!P80,CHAR(10),Data!Q80)</f>
        <v xml:space="preserve">Deshawn Stephens
509-833-6917
</v>
      </c>
      <c r="G79" s="4" t="str">
        <f>CONCATENATE(Data!R80,CHAR(10),Data!S80)</f>
        <v xml:space="preserve">
</v>
      </c>
      <c r="H79" s="4" t="str">
        <f>CONCATENATE(Data!T80,CHAR(10),Data!U80)</f>
        <v>Chris Bowden
949-486-7153</v>
      </c>
      <c r="I79" s="14" t="str">
        <f>CONCATENATE(IF(Data!V80&lt;&gt;"",TEXT(Data!V80,"mm-dd-yyy"),""),CHAR(10),Data!W80,CHAR(10),Data!X80)</f>
        <v>10-31-2018
83-1910433
Broadmoor MHC, LLC</v>
      </c>
      <c r="J79" s="14" t="str">
        <f>IF(ISBLANK(Data!Z80),(Data!Y80&amp;CHAR(10)&amp;Data!AB80),(Data!Y80&amp;CHAR(10)&amp;Data!AA80&amp;Data!Z80&amp;CHAR(10)&amp;Data!AB80))</f>
        <v>200
Yamiz</v>
      </c>
      <c r="K79" s="4" t="str">
        <f>CONCATENATE(Data!AC80,CHAR(10),Data!AD80)</f>
        <v>MH Community
Senior/55+</v>
      </c>
      <c r="L79" s="14" t="str">
        <f>CONCATENATE(Data!AG80,CHAR(10),Data!AH80)</f>
        <v xml:space="preserve">
</v>
      </c>
      <c r="M79" s="4" t="str">
        <f>CONCATENATE(Data!AE80,CHAR(10),Data!AF80)</f>
        <v xml:space="preserve">Deborah Kemp
</v>
      </c>
    </row>
    <row r="80" spans="1:13" x14ac:dyDescent="0.2">
      <c r="A80" s="21" t="str">
        <f>Data!B81</f>
        <v>Rashelle Wedgwood</v>
      </c>
      <c r="B80" s="21" t="str">
        <f>Data!C81</f>
        <v xml:space="preserve">Josh Van Noy </v>
      </c>
      <c r="C80" s="4" t="str">
        <f>CONCATENATE(Data!D81,CHAR(10),Data!E81,CHAR(10),Data!F81, ", ",Data!G81,"  ",Data!H81)</f>
        <v>BROOKHOLLOW MHC
2500 Allen St
Kelso, WA  98626</v>
      </c>
      <c r="D80" s="4" t="str">
        <f>CONCATENATE(Data!L81,CHAR(10),"PH: ",Data!M81,CHAR(10),"Fax: ",Data!N81)</f>
        <v xml:space="preserve">Brookhollow@
PH: 360-577-6276
Fax: </v>
      </c>
      <c r="E80" s="4" t="str">
        <f>CONCATENATE(Data!K81,CHAR(10),Data!I81)</f>
        <v xml:space="preserve">Chuck Garcia
</v>
      </c>
      <c r="F80" s="4" t="str">
        <f>CONCATENATE(Data!O81,CHAR(10),Data!P81,CHAR(10),Data!Q81)</f>
        <v>Josh Watson
202-300-1788
Brookhollow_maint@</v>
      </c>
      <c r="G80" s="4" t="str">
        <f>CONCATENATE(Data!R81,CHAR(10),Data!S81)</f>
        <v xml:space="preserve">
</v>
      </c>
      <c r="H80" s="4" t="str">
        <f>CONCATENATE(Data!T81,CHAR(10),Data!U81)</f>
        <v>Chris Bowden
949-486-7153</v>
      </c>
      <c r="I80" s="14" t="str">
        <f>CONCATENATE(IF(Data!V81&lt;&gt;"",TEXT(Data!V81,"mm-dd-yyy"),""),CHAR(10),Data!W81,CHAR(10),Data!X81)</f>
        <v xml:space="preserve">01-29-2016
38-3817983
Brookhollow MHC, LLC </v>
      </c>
      <c r="J80" s="14" t="str">
        <f>IF(ISBLANK(Data!Z81),(Data!Y81&amp;CHAR(10)&amp;Data!AB81),(Data!Y81&amp;CHAR(10)&amp;Data!AA81&amp;Data!Z81&amp;CHAR(10)&amp;Data!AB81))</f>
        <v>194
Cowlitz</v>
      </c>
      <c r="K80" s="4" t="str">
        <f>CONCATENATE(Data!AC81,CHAR(10),Data!AD81)</f>
        <v>MH Community
Senior/55+</v>
      </c>
      <c r="L80" s="14" t="str">
        <f>CONCATENATE(Data!AG81,CHAR(10),Data!AH81)</f>
        <v xml:space="preserve">
</v>
      </c>
      <c r="M80" s="4" t="str">
        <f>CONCATENATE(Data!AE81,CHAR(10),Data!AF81)</f>
        <v xml:space="preserve">Deborah Kemp
</v>
      </c>
    </row>
    <row r="81" spans="1:13" x14ac:dyDescent="0.2">
      <c r="A81" s="21" t="str">
        <f>Data!B82</f>
        <v>Rashelle Wedgwood</v>
      </c>
      <c r="B81" s="21" t="str">
        <f>Data!C82</f>
        <v xml:space="preserve">Josh Van Noy </v>
      </c>
      <c r="C81" s="4" t="str">
        <f>CONCATENATE(Data!D82,CHAR(10),Data!E82,CHAR(10),Data!F82, ", ",Data!G82,"  ",Data!H82)</f>
        <v>BROOKHOLLOW RV
2506 Allen St
Kelso, WA  98626</v>
      </c>
      <c r="D81" s="4" t="str">
        <f>CONCATENATE(Data!L82,CHAR(10),"PH: ",Data!M82,CHAR(10),"Fax: ",Data!N82)</f>
        <v xml:space="preserve">BrookhollowRV@
PH: 360-577-6474
Fax: </v>
      </c>
      <c r="E81" s="4" t="str">
        <f>CONCATENATE(Data!K82,CHAR(10),Data!I82)</f>
        <v xml:space="preserve">Chuck Garcia
</v>
      </c>
      <c r="F81" s="4" t="str">
        <f>CONCATENATE(Data!O82,CHAR(10),Data!P82,CHAR(10),Data!Q82)</f>
        <v>Josh Watson
202-300-1788
Brookhollow_maint@</v>
      </c>
      <c r="G81" s="4" t="str">
        <f>CONCATENATE(Data!R82,CHAR(10),Data!S82)</f>
        <v xml:space="preserve">
</v>
      </c>
      <c r="H81" s="4" t="str">
        <f>CONCATENATE(Data!T82,CHAR(10),Data!U82)</f>
        <v>Chris Bowden
949-486-7153</v>
      </c>
      <c r="I81" s="14" t="str">
        <f>CONCATENATE(IF(Data!V82&lt;&gt;"",TEXT(Data!V82,"mm-dd-yyy"),""),CHAR(10),Data!W82,CHAR(10),Data!X82)</f>
        <v xml:space="preserve">01-29-2016
37-1608067
Brookhollow RV, LLC </v>
      </c>
      <c r="J81" s="14" t="str">
        <f>IF(ISBLANK(Data!Z82),(Data!Y82&amp;CHAR(10)&amp;Data!AB82),(Data!Y82&amp;CHAR(10)&amp;Data!AA82&amp;Data!Z82&amp;CHAR(10)&amp;Data!AB82))</f>
        <v>0
132RV Park
Cowlitz</v>
      </c>
      <c r="K81" s="4" t="str">
        <f>CONCATENATE(Data!AC82,CHAR(10),Data!AD82)</f>
        <v>MH Community
Family/All Age</v>
      </c>
      <c r="L81" s="14" t="str">
        <f>CONCATENATE(Data!AG82,CHAR(10),Data!AH82)</f>
        <v xml:space="preserve">
</v>
      </c>
      <c r="M81" s="4" t="str">
        <f>CONCATENATE(Data!AE82,CHAR(10),Data!AF82)</f>
        <v xml:space="preserve">Deborah Kemp
</v>
      </c>
    </row>
    <row r="82" spans="1:13" x14ac:dyDescent="0.2">
      <c r="A82" s="21" t="str">
        <f>Data!B83</f>
        <v>Rashelle Wedgwood</v>
      </c>
      <c r="B82" s="21" t="str">
        <f>Data!C83</f>
        <v xml:space="preserve">Josh Van Noy </v>
      </c>
      <c r="C82" s="4" t="str">
        <f>CONCATENATE(Data!D83,CHAR(10),Data!E83,CHAR(10),Data!F83, ", ",Data!G83,"  ",Data!H83)</f>
        <v>COLUMBIA TERRACE ESTATES
5400 Meeker Dr # 15
Kalama, WA  98625</v>
      </c>
      <c r="D82" s="4" t="str">
        <f>CONCATENATE(Data!L83,CHAR(10),"PH: ",Data!M83,CHAR(10),"Fax: ",Data!N83)</f>
        <v>Columbia@
PH: 360-430-5122
Fax: 360-326-7030</v>
      </c>
      <c r="E82" s="4" t="str">
        <f>CONCATENATE(Data!K83,CHAR(10),Data!I83)</f>
        <v xml:space="preserve">Christine Perez
</v>
      </c>
      <c r="F82" s="4" t="str">
        <f>CONCATENATE(Data!O83,CHAR(10),Data!P83,CHAR(10),Data!Q83)</f>
        <v>Lowell Fittro
Columbia_tech1@</v>
      </c>
      <c r="G82" s="4" t="str">
        <f>CONCATENATE(Data!R83,CHAR(10),Data!S83)</f>
        <v xml:space="preserve">
</v>
      </c>
      <c r="H82" s="4" t="str">
        <f>CONCATENATE(Data!T83,CHAR(10),Data!U83)</f>
        <v>Chris Bowden
949-486-7153</v>
      </c>
      <c r="I82" s="14" t="str">
        <f>CONCATENATE(IF(Data!V83&lt;&gt;"",TEXT(Data!V83,"mm-dd-yyy"),""),CHAR(10),Data!W83,CHAR(10),Data!X83)</f>
        <v>5/16/20218
82-4871624
Columbia Terrace MHC, LLC</v>
      </c>
      <c r="J82" s="14" t="str">
        <f>IF(ISBLANK(Data!Z83),(Data!Y83&amp;CHAR(10)&amp;Data!AB83),(Data!Y83&amp;CHAR(10)&amp;Data!AA83&amp;Data!Z83&amp;CHAR(10)&amp;Data!AB83))</f>
        <v>128
Cowlitz</v>
      </c>
      <c r="K82" s="4" t="str">
        <f>CONCATENATE(Data!AC83,CHAR(10),Data!AD83)</f>
        <v>MH Community
Family/All Age</v>
      </c>
      <c r="L82" s="14" t="str">
        <f>CONCATENATE(Data!AG83,CHAR(10),Data!AH83)</f>
        <v xml:space="preserve">
</v>
      </c>
      <c r="M82" s="4" t="str">
        <f>CONCATENATE(Data!AE83,CHAR(10),Data!AF83)</f>
        <v xml:space="preserve">Deborah Kemp
</v>
      </c>
    </row>
    <row r="83" spans="1:13" x14ac:dyDescent="0.2">
      <c r="A83" s="21" t="str">
        <f>Data!B84</f>
        <v>Rashelle Wedgwood</v>
      </c>
      <c r="B83" s="21" t="str">
        <f>Data!C84</f>
        <v xml:space="preserve">Josh Van Noy </v>
      </c>
      <c r="C83" s="4" t="str">
        <f>CONCATENATE(Data!D84,CHAR(10),Data!E84,CHAR(10),Data!F84, ", ",Data!G84,"  ",Data!H84)</f>
        <v>COUNTRY CLUB ESTATES
23708 Locust Way
Bothell, WA  98021</v>
      </c>
      <c r="D83" s="4" t="str">
        <f>CONCATENATE(Data!L84,CHAR(10),"PH: ",Data!M84,CHAR(10),"Fax: ",Data!N84)</f>
        <v>CountryClub@
PH: 425-481-5900
Fax: 360-416-0968</v>
      </c>
      <c r="E83" s="4" t="str">
        <f>CONCATENATE(Data!K84,CHAR(10),Data!I84)</f>
        <v xml:space="preserve">Lucy Yelistratova
</v>
      </c>
      <c r="F83" s="4" t="str">
        <f>CONCATENATE(Data!O84,CHAR(10),Data!P84,CHAR(10),Data!Q84)</f>
        <v xml:space="preserve">Hugo Perez
</v>
      </c>
      <c r="G83" s="4" t="str">
        <f>CONCATENATE(Data!R84,CHAR(10),Data!S84)</f>
        <v xml:space="preserve">
</v>
      </c>
      <c r="H83" s="4" t="str">
        <f>CONCATENATE(Data!T84,CHAR(10),Data!U84)</f>
        <v>Chris Bowden
949-486-7153</v>
      </c>
      <c r="I83" s="14" t="str">
        <f>CONCATENATE(IF(Data!V84&lt;&gt;"",TEXT(Data!V84,"mm-dd-yyy"),""),CHAR(10),Data!W84,CHAR(10),Data!X84)</f>
        <v>12-13-2013
46-3466443
Country Club Senior Estates, LLC</v>
      </c>
      <c r="J83" s="14" t="str">
        <f>IF(ISBLANK(Data!Z84),(Data!Y84&amp;CHAR(10)&amp;Data!AB84),(Data!Y84&amp;CHAR(10)&amp;Data!AA84&amp;Data!Z84&amp;CHAR(10)&amp;Data!AB84))</f>
        <v>137
King</v>
      </c>
      <c r="K83" s="4" t="str">
        <f>CONCATENATE(Data!AC84,CHAR(10),Data!AD84)</f>
        <v>MH Community
Family/All Age</v>
      </c>
      <c r="L83" s="14" t="str">
        <f>CONCATENATE(Data!AG84,CHAR(10),Data!AH84)</f>
        <v xml:space="preserve">
</v>
      </c>
      <c r="M83" s="4" t="str">
        <f>CONCATENATE(Data!AE84,CHAR(10),Data!AF84)</f>
        <v xml:space="preserve">Deborah Kemp
</v>
      </c>
    </row>
    <row r="84" spans="1:13" x14ac:dyDescent="0.2">
      <c r="A84" s="21" t="str">
        <f>Data!B85</f>
        <v>Rashelle Wedgwood</v>
      </c>
      <c r="B84" s="21" t="str">
        <f>Data!C85</f>
        <v xml:space="preserve">Josh Van Noy </v>
      </c>
      <c r="C84" s="4" t="str">
        <f>CONCATENATE(Data!D85,CHAR(10),Data!E85,CHAR(10),Data!F85, ", ",Data!G85,"  ",Data!H85)</f>
        <v>COUNTRY MANOR
15619 NE Caples Rd #33
Brush Prairie, WA  98606</v>
      </c>
      <c r="D84" s="4" t="str">
        <f>CONCATENATE(Data!L85,CHAR(10),"PH: ",Data!M85,CHAR(10),"Fax: ",Data!N85)</f>
        <v xml:space="preserve">CountryManor@
PH: 360-256-6120
Fax: </v>
      </c>
      <c r="E84" s="4" t="str">
        <f>CONCATENATE(Data!K85,CHAR(10),Data!I85)</f>
        <v xml:space="preserve">Shirley Shook
</v>
      </c>
      <c r="F84" s="4" t="str">
        <f>CONCATENATE(Data!O85,CHAR(10),Data!P85,CHAR(10),Data!Q85)</f>
        <v xml:space="preserve">David Shook
</v>
      </c>
      <c r="G84" s="4" t="str">
        <f>CONCATENATE(Data!R85,CHAR(10),Data!S85)</f>
        <v xml:space="preserve">
</v>
      </c>
      <c r="H84" s="4" t="str">
        <f>CONCATENATE(Data!T85,CHAR(10),Data!U85)</f>
        <v>Chris Bowden
949-486-7153</v>
      </c>
      <c r="I84" s="14" t="str">
        <f>CONCATENATE(IF(Data!V85&lt;&gt;"",TEXT(Data!V85,"mm-dd-yyy"),""),CHAR(10),Data!W85,CHAR(10),Data!X85)</f>
        <v>10-15-2018
83-1182648
Country Manor Estates MHC, LLC</v>
      </c>
      <c r="J84" s="14" t="str">
        <f>IF(ISBLANK(Data!Z85),(Data!Y85&amp;CHAR(10)&amp;Data!AB85),(Data!Y85&amp;CHAR(10)&amp;Data!AA85&amp;Data!Z85&amp;CHAR(10)&amp;Data!AB85))</f>
        <v>159
Clark</v>
      </c>
      <c r="K84" s="4" t="str">
        <f>CONCATENATE(Data!AC85,CHAR(10),Data!AD85)</f>
        <v>MH Community
Family/All Age</v>
      </c>
      <c r="L84" s="14" t="str">
        <f>CONCATENATE(Data!AG85,CHAR(10),Data!AH85)</f>
        <v xml:space="preserve">
</v>
      </c>
      <c r="M84" s="4" t="str">
        <f>CONCATENATE(Data!AE85,CHAR(10),Data!AF85)</f>
        <v xml:space="preserve">Deborah Kemp
</v>
      </c>
    </row>
    <row r="85" spans="1:13" x14ac:dyDescent="0.2">
      <c r="A85" s="21" t="str">
        <f>Data!B86</f>
        <v>Rashelle Wedgwood</v>
      </c>
      <c r="B85" s="21" t="str">
        <f>Data!C86</f>
        <v xml:space="preserve">Josh Van Noy </v>
      </c>
      <c r="C85" s="4" t="str">
        <f>CONCATENATE(Data!D86,CHAR(10),Data!E86,CHAR(10),Data!F86, ", ",Data!G86,"  ",Data!H86)</f>
        <v>DUVALL HIGHLANDS
28000 NE 142nd Pl
Duvall, WA  98019</v>
      </c>
      <c r="D85" s="4" t="str">
        <f>CONCATENATE(Data!L86,CHAR(10),"PH: ",Data!M86,CHAR(10),"Fax: ",Data!N86)</f>
        <v>Duvall@
PH: 425-788-4778
Fax: 425-844-6034</v>
      </c>
      <c r="E85" s="4" t="str">
        <f>CONCATENATE(Data!K86,CHAR(10),Data!I86)</f>
        <v xml:space="preserve">Gayla Williams
</v>
      </c>
      <c r="F85" s="4" t="str">
        <f>CONCATENATE(Data!O86,CHAR(10),Data!P86,CHAR(10),Data!Q86)</f>
        <v xml:space="preserve">Nicholas Kiepke
</v>
      </c>
      <c r="G85" s="4" t="str">
        <f>CONCATENATE(Data!R86,CHAR(10),Data!S86)</f>
        <v xml:space="preserve">
</v>
      </c>
      <c r="H85" s="4" t="str">
        <f>CONCATENATE(Data!T86,CHAR(10),Data!U86)</f>
        <v>Chris Bowden
949-486-7153</v>
      </c>
      <c r="I85" s="14" t="str">
        <f>CONCATENATE(IF(Data!V86&lt;&gt;"",TEXT(Data!V86,"mm-dd-yyy"),""),CHAR(10),Data!W86,CHAR(10),Data!X86)</f>
        <v>04-12-2006
06-1757892
Duvall Highlands MHC, LLC</v>
      </c>
      <c r="J85" s="14" t="str">
        <f>IF(ISBLANK(Data!Z86),(Data!Y86&amp;CHAR(10)&amp;Data!AB86),(Data!Y86&amp;CHAR(10)&amp;Data!AA86&amp;Data!Z86&amp;CHAR(10)&amp;Data!AB86))</f>
        <v>150
King</v>
      </c>
      <c r="K85" s="4" t="str">
        <f>CONCATENATE(Data!AC86,CHAR(10),Data!AD86)</f>
        <v>MH Community
Family/All Age</v>
      </c>
      <c r="L85" s="14" t="str">
        <f>CONCATENATE(Data!AG86,CHAR(10),Data!AH86)</f>
        <v xml:space="preserve">
</v>
      </c>
      <c r="M85" s="4" t="str">
        <f>CONCATENATE(Data!AE86,CHAR(10),Data!AF86)</f>
        <v xml:space="preserve">Deborah Kemp
</v>
      </c>
    </row>
    <row r="86" spans="1:13" x14ac:dyDescent="0.2">
      <c r="A86" s="21" t="str">
        <f>Data!B87</f>
        <v>Rashelle Wedgwood</v>
      </c>
      <c r="B86" s="21" t="str">
        <f>Data!C87</f>
        <v xml:space="preserve">Josh Van Noy </v>
      </c>
      <c r="C86" s="4" t="str">
        <f>CONCATENATE(Data!D87,CHAR(10),Data!E87,CHAR(10),Data!F87, ", ",Data!G87,"  ",Data!H87)</f>
        <v>FAIR OAKS ESTATES   
5404 NE 121st Ave
Vancouver, WA  98682</v>
      </c>
      <c r="D86" s="4" t="str">
        <f>CONCATENATE(Data!L87,CHAR(10),"PH: ",Data!M87,CHAR(10),"Fax: ",Data!N87)</f>
        <v>FairOaks@
PH: 360-892-9950
Fax: 360-892-1230</v>
      </c>
      <c r="E86" s="4" t="str">
        <f>CONCATENATE(Data!K87,CHAR(10),Data!I87)</f>
        <v xml:space="preserve">Terry Mudroch
</v>
      </c>
      <c r="F86" s="4" t="str">
        <f>CONCATENATE(Data!O87,CHAR(10),Data!P87,CHAR(10),Data!Q87)</f>
        <v xml:space="preserve">Joseph Mahoney
</v>
      </c>
      <c r="G86" s="4" t="str">
        <f>CONCATENATE(Data!R87,CHAR(10),Data!S87)</f>
        <v xml:space="preserve">
</v>
      </c>
      <c r="H86" s="4" t="str">
        <f>CONCATENATE(Data!T87,CHAR(10),Data!U87)</f>
        <v>Chris Bowden
949-486-7153</v>
      </c>
      <c r="I86" s="14" t="str">
        <f>CONCATENATE(IF(Data!V87&lt;&gt;"",TEXT(Data!V87,"mm-dd-yyy"),""),CHAR(10),Data!W87,CHAR(10),Data!X87)</f>
        <v>10-31-2002
48-1271671
Fair Oaks Estates, LLC</v>
      </c>
      <c r="J86" s="14" t="str">
        <f>IF(ISBLANK(Data!Z87),(Data!Y87&amp;CHAR(10)&amp;Data!AB87),(Data!Y87&amp;CHAR(10)&amp;Data!AA87&amp;Data!Z87&amp;CHAR(10)&amp;Data!AB87))</f>
        <v>110
Clark</v>
      </c>
      <c r="K86" s="4" t="str">
        <f>CONCATENATE(Data!AC87,CHAR(10),Data!AD87)</f>
        <v>MH Community
Senior/55+</v>
      </c>
      <c r="L86" s="14" t="str">
        <f>CONCATENATE(Data!AG87,CHAR(10),Data!AH87)</f>
        <v xml:space="preserve">
</v>
      </c>
      <c r="M86" s="4" t="str">
        <f>CONCATENATE(Data!AE87,CHAR(10),Data!AF87)</f>
        <v xml:space="preserve">Deborah Kemp
</v>
      </c>
    </row>
    <row r="87" spans="1:13" x14ac:dyDescent="0.2">
      <c r="A87" s="21" t="str">
        <f>Data!B88</f>
        <v>Rashelle Wedgwood</v>
      </c>
      <c r="B87" s="21" t="str">
        <f>Data!C88</f>
        <v xml:space="preserve">Josh Van Noy </v>
      </c>
      <c r="C87" s="4" t="str">
        <f>CONCATENATE(Data!D88,CHAR(10),Data!E88,CHAR(10),Data!F88, ", ",Data!G88,"  ",Data!H88)</f>
        <v>LITTLE MOUNTAIN ESTATES 
2610 E Section St #122
Mt. Vernon, WA  98274</v>
      </c>
      <c r="D87" s="4" t="str">
        <f>CONCATENATE(Data!L88,CHAR(10),"PH: ",Data!M88,CHAR(10),"Fax: ",Data!N88)</f>
        <v>LittleMountain@
PH: 360-424-6946
Fax: 360-416-0968</v>
      </c>
      <c r="E87" s="4" t="str">
        <f>CONCATENATE(Data!K88,CHAR(10),Data!I88)</f>
        <v xml:space="preserve">Ashley Purdue
</v>
      </c>
      <c r="F87" s="4" t="str">
        <f>CONCATENATE(Data!O88,CHAR(10),Data!P88,CHAR(10),Data!Q88)</f>
        <v xml:space="preserve">
</v>
      </c>
      <c r="G87" s="4" t="str">
        <f>CONCATENATE(Data!R88,CHAR(10),Data!S88)</f>
        <v xml:space="preserve">
</v>
      </c>
      <c r="H87" s="4" t="str">
        <f>CONCATENATE(Data!T88,CHAR(10),Data!U88)</f>
        <v>Chris Bowden
949-486-7153</v>
      </c>
      <c r="I87" s="14" t="str">
        <f>CONCATENATE(IF(Data!V88&lt;&gt;"",TEXT(Data!V88,"mm-dd-yyy"),""),CHAR(10),Data!W88,CHAR(10),Data!X88)</f>
        <v>02-20-2004
56-2424391
Little Mountain Estates MHC, LLC</v>
      </c>
      <c r="J87" s="14" t="str">
        <f>IF(ISBLANK(Data!Z88),(Data!Y88&amp;CHAR(10)&amp;Data!AB88),(Data!Y88&amp;CHAR(10)&amp;Data!AA88&amp;Data!Z88&amp;CHAR(10)&amp;Data!AB88))</f>
        <v>122
Skagit</v>
      </c>
      <c r="K87" s="4" t="str">
        <f>CONCATENATE(Data!AC88,CHAR(10),Data!AD88)</f>
        <v>MH Community
Senior/55+</v>
      </c>
      <c r="L87" s="14" t="str">
        <f>CONCATENATE(Data!AG88,CHAR(10),Data!AH88)</f>
        <v xml:space="preserve">
</v>
      </c>
      <c r="M87" s="4" t="str">
        <f>CONCATENATE(Data!AE88,CHAR(10),Data!AF88)</f>
        <v xml:space="preserve">Deborah Kemp
</v>
      </c>
    </row>
    <row r="88" spans="1:13" x14ac:dyDescent="0.2">
      <c r="A88" s="21" t="str">
        <f>Data!B89</f>
        <v>Rashelle Wedgwood</v>
      </c>
      <c r="B88" s="21" t="str">
        <f>Data!C89</f>
        <v xml:space="preserve">Josh Van Noy </v>
      </c>
      <c r="C88" s="4" t="str">
        <f>CONCATENATE(Data!D89,CHAR(10),Data!E89,CHAR(10),Data!F89, ", ",Data!G89,"  ",Data!H89)</f>
        <v>RICHLAND
35 Apollo Blvd
Richland, WA  99354</v>
      </c>
      <c r="D88" s="4" t="str">
        <f>CONCATENATE(Data!L89,CHAR(10),"PH: ",Data!M89,CHAR(10),"Fax: ",Data!N89)</f>
        <v>Richland@
PH: 509-375-3064
Fax: 509-375-3469</v>
      </c>
      <c r="E88" s="4" t="str">
        <f>CONCATENATE(Data!K89,CHAR(10),Data!I89)</f>
        <v xml:space="preserve">Maria Manzo
</v>
      </c>
      <c r="F88" s="4" t="str">
        <f>CONCATENATE(Data!O89,CHAR(10),Data!P89,CHAR(10),Data!Q89)</f>
        <v xml:space="preserve">Paul Arreola
</v>
      </c>
      <c r="G88" s="4" t="str">
        <f>CONCATENATE(Data!R89,CHAR(10),Data!S89)</f>
        <v xml:space="preserve">
</v>
      </c>
      <c r="H88" s="4" t="str">
        <f>CONCATENATE(Data!T89,CHAR(10),Data!U89)</f>
        <v>Chris Bowden
949-486-7153</v>
      </c>
      <c r="I88" s="14" t="str">
        <f>CONCATENATE(IF(Data!V89&lt;&gt;"",TEXT(Data!V89,"mm-dd-yyy"),""),CHAR(10),Data!W89,CHAR(10),Data!X89)</f>
        <v>08-10-2016
81-2877481
Alyson/Richland MHC, LLC</v>
      </c>
      <c r="J88" s="14" t="str">
        <f>IF(ISBLANK(Data!Z89),(Data!Y89&amp;CHAR(10)&amp;Data!AB89),(Data!Y89&amp;CHAR(10)&amp;Data!AA89&amp;Data!Z89&amp;CHAR(10)&amp;Data!AB89))</f>
        <v>334
Benton</v>
      </c>
      <c r="K88" s="4" t="str">
        <f>CONCATENATE(Data!AC89,CHAR(10),Data!AD89)</f>
        <v>MH Community
Family/All Age</v>
      </c>
      <c r="L88" s="14" t="str">
        <f>CONCATENATE(Data!AG89,CHAR(10),Data!AH89)</f>
        <v xml:space="preserve">
</v>
      </c>
      <c r="M88" s="4" t="str">
        <f>CONCATENATE(Data!AE89,CHAR(10),Data!AF89)</f>
        <v xml:space="preserve">Deborah Kemp
</v>
      </c>
    </row>
    <row r="89" spans="1:13" x14ac:dyDescent="0.2">
      <c r="A89" s="21" t="str">
        <f>Data!B90</f>
        <v>Rashelle Wedgwood</v>
      </c>
      <c r="B89" s="21" t="str">
        <f>Data!C90</f>
        <v xml:space="preserve">Josh Van Noy </v>
      </c>
      <c r="C89" s="4" t="str">
        <f>CONCATENATE(Data!D90,CHAR(10),Data!E90,CHAR(10),Data!F90, ", ",Data!G90,"  ",Data!H90)</f>
        <v>SKYLINE MOBILE ESTATES
2205 Butterfield Rd #8
Yakima, WA  98901</v>
      </c>
      <c r="D89" s="4" t="str">
        <f>CONCATENATE(Data!L90,CHAR(10),"PH: ",Data!M90,CHAR(10),"Fax: ",Data!N90)</f>
        <v xml:space="preserve">Skyline@
PH: 509-452-4382
Fax: </v>
      </c>
      <c r="E89" s="4" t="str">
        <f>CONCATENATE(Data!K90,CHAR(10),Data!I90)</f>
        <v xml:space="preserve">Brei Cervantes
</v>
      </c>
      <c r="F89" s="4" t="str">
        <f>CONCATENATE(Data!O90,CHAR(10),Data!P90,CHAR(10),Data!Q90)</f>
        <v xml:space="preserve">Wayne Purchase
</v>
      </c>
      <c r="G89" s="4" t="str">
        <f>CONCATENATE(Data!R90,CHAR(10),Data!S90)</f>
        <v xml:space="preserve">
</v>
      </c>
      <c r="H89" s="4" t="str">
        <f>CONCATENATE(Data!T90,CHAR(10),Data!U90)</f>
        <v>Chris Bowden
949-486-7153</v>
      </c>
      <c r="I89" s="14" t="str">
        <f>CONCATENATE(IF(Data!V90&lt;&gt;"",TEXT(Data!V90,"mm-dd-yyy"),""),CHAR(10),Data!W90,CHAR(10),Data!X90)</f>
        <v>07-18-2001
33-1161902
Skyline Vineyard MHC, LLC</v>
      </c>
      <c r="J89" s="14" t="str">
        <f>IF(ISBLANK(Data!Z90),(Data!Y90&amp;CHAR(10)&amp;Data!AB90),(Data!Y90&amp;CHAR(10)&amp;Data!AA90&amp;Data!Z90&amp;CHAR(10)&amp;Data!AB90))</f>
        <v>162
Yakima</v>
      </c>
      <c r="K89" s="4" t="str">
        <f>CONCATENATE(Data!AC90,CHAR(10),Data!AD90)</f>
        <v>MH Community
Family/All Age</v>
      </c>
      <c r="L89" s="14" t="str">
        <f>CONCATENATE(Data!AG90,CHAR(10),Data!AH90)</f>
        <v xml:space="preserve">
</v>
      </c>
      <c r="M89" s="4" t="str">
        <f>CONCATENATE(Data!AE90,CHAR(10),Data!AF90)</f>
        <v xml:space="preserve">Deborah Kemp
</v>
      </c>
    </row>
    <row r="90" spans="1:13" x14ac:dyDescent="0.2">
      <c r="A90" s="21" t="str">
        <f>Data!B91</f>
        <v>Rashelle Wedgwood</v>
      </c>
      <c r="B90" s="21" t="str">
        <f>Data!C91</f>
        <v xml:space="preserve">Josh Van Noy </v>
      </c>
      <c r="C90" s="4" t="str">
        <f>CONCATENATE(Data!D91,CHAR(10),Data!E91,CHAR(10),Data!F91, ", ",Data!G91,"  ",Data!H91)</f>
        <v>SUN MEADOWS
1201 W Washington Ave # 56-A
Yakima, WA  98903</v>
      </c>
      <c r="D90" s="4" t="str">
        <f>CONCATENATE(Data!L91,CHAR(10),"PH: ",Data!M91,CHAR(10),"Fax: ",Data!N91)</f>
        <v>Sunmeadows@
PH: 509-494-8388
Fax: 509-494-8389</v>
      </c>
      <c r="E90" s="4" t="str">
        <f>CONCATENATE(Data!K91,CHAR(10),Data!I91)</f>
        <v xml:space="preserve">Feleighsha Griffin
</v>
      </c>
      <c r="F90" s="4" t="str">
        <f>CONCATENATE(Data!O91,CHAR(10),Data!P91,CHAR(10),Data!Q91)</f>
        <v xml:space="preserve">
</v>
      </c>
      <c r="G90" s="4" t="str">
        <f>CONCATENATE(Data!R91,CHAR(10),Data!S91)</f>
        <v xml:space="preserve">
</v>
      </c>
      <c r="H90" s="4" t="str">
        <f>CONCATENATE(Data!T91,CHAR(10),Data!U91)</f>
        <v>Chris Bowden
949-486-7153</v>
      </c>
      <c r="I90" s="14" t="str">
        <f>CONCATENATE(IF(Data!V91&lt;&gt;"",TEXT(Data!V91,"mm-dd-yyy"),""),CHAR(10),Data!W91,CHAR(10),Data!X91)</f>
        <v>09-07-2007
83-0489083
Sun Meadows MHC, LLC</v>
      </c>
      <c r="J90" s="14" t="str">
        <f>IF(ISBLANK(Data!Z91),(Data!Y91&amp;CHAR(10)&amp;Data!AB91),(Data!Y91&amp;CHAR(10)&amp;Data!AA91&amp;Data!Z91&amp;CHAR(10)&amp;Data!AB91))</f>
        <v>96
Yakima</v>
      </c>
      <c r="K90" s="4" t="str">
        <f>CONCATENATE(Data!AC91,CHAR(10),Data!AD91)</f>
        <v>MH Community
Family/All Age</v>
      </c>
      <c r="L90" s="14" t="str">
        <f>CONCATENATE(Data!AG91,CHAR(10),Data!AH91)</f>
        <v xml:space="preserve">
</v>
      </c>
      <c r="M90" s="4" t="str">
        <f>CONCATENATE(Data!AE91,CHAR(10),Data!AF91)</f>
        <v xml:space="preserve">Deborah Kemp
</v>
      </c>
    </row>
    <row r="91" spans="1:13" x14ac:dyDescent="0.2">
      <c r="A91" s="21" t="str">
        <f>Data!B92</f>
        <v>Rashelle Wedgwood</v>
      </c>
      <c r="B91" s="21" t="str">
        <f>Data!C92</f>
        <v xml:space="preserve">Josh Van Noy </v>
      </c>
      <c r="C91" s="4" t="str">
        <f>CONCATENATE(Data!D92,CHAR(10),Data!E92,CHAR(10),Data!F92, ", ",Data!G92,"  ",Data!H92)</f>
        <v>TIM WA
1965 Westside Hwy, #100
Kelso, WA  98626</v>
      </c>
      <c r="D91" s="4" t="str">
        <f>CONCATENATE(Data!L92,CHAR(10),"PH: ",Data!M92,CHAR(10),"Fax: ",Data!N92)</f>
        <v>TimWa@
PH: 360-577-1978
Fax: 360-501-4303</v>
      </c>
      <c r="E91" s="4" t="str">
        <f>CONCATENATE(Data!K92,CHAR(10),Data!I92)</f>
        <v xml:space="preserve">Taylor Prescot
</v>
      </c>
      <c r="F91" s="4" t="str">
        <f>CONCATENATE(Data!O92,CHAR(10),Data!P92,CHAR(10),Data!Q92)</f>
        <v xml:space="preserve">Lowell Fittro
</v>
      </c>
      <c r="G91" s="4" t="str">
        <f>CONCATENATE(Data!R92,CHAR(10),Data!S92)</f>
        <v xml:space="preserve">
</v>
      </c>
      <c r="H91" s="4" t="str">
        <f>CONCATENATE(Data!T92,CHAR(10),Data!U92)</f>
        <v>Chris Bowden
949-486-7153</v>
      </c>
      <c r="I91" s="14" t="str">
        <f>CONCATENATE(IF(Data!V92&lt;&gt;"",TEXT(Data!V92,"mm-dd-yyy"),""),CHAR(10),Data!W92,CHAR(10),Data!X92)</f>
        <v>05-16-2003
87-4808365
Tim-Wa MHC, LLC</v>
      </c>
      <c r="J91" s="14" t="str">
        <f>IF(ISBLANK(Data!Z92),(Data!Y92&amp;CHAR(10)&amp;Data!AB92),(Data!Y92&amp;CHAR(10)&amp;Data!AA92&amp;Data!Z92&amp;CHAR(10)&amp;Data!AB92))</f>
        <v>115
Cowlitz</v>
      </c>
      <c r="K91" s="4" t="str">
        <f>CONCATENATE(Data!AC92,CHAR(10),Data!AD92)</f>
        <v>MH Community
Senior/55+</v>
      </c>
      <c r="L91" s="14" t="str">
        <f>CONCATENATE(Data!AG92,CHAR(10),Data!AH92)</f>
        <v xml:space="preserve">
</v>
      </c>
      <c r="M91" s="4" t="str">
        <f>CONCATENATE(Data!AE92,CHAR(10),Data!AF92)</f>
        <v xml:space="preserve">Deborah Kemp
</v>
      </c>
    </row>
    <row r="92" spans="1:13" x14ac:dyDescent="0.2">
      <c r="A92" s="21" t="str">
        <f>Data!B93</f>
        <v>Rashelle Wedgwood</v>
      </c>
      <c r="B92" s="21" t="str">
        <f>Data!C93</f>
        <v>Toni Piccolo</v>
      </c>
      <c r="C92" s="4" t="str">
        <f>CONCATENATE(Data!D93,CHAR(10),Data!E93,CHAR(10),Data!F93, ", ",Data!G93,"  ",Data!H93)</f>
        <v>SILVER BAY
3504 N Whistler Ln
Boise, ID  83703</v>
      </c>
      <c r="D92" s="4" t="str">
        <f>CONCATENATE(Data!L93,CHAR(10),"PH: ",Data!M93,CHAR(10),"Fax: ",Data!N93)</f>
        <v>SilverBay@
PH: 866-495-2451
Fax: 208-853-8531</v>
      </c>
      <c r="E92" s="4" t="str">
        <f>CONCATENATE(Data!K93,CHAR(10),Data!I93)</f>
        <v xml:space="preserve">Terri Foley
</v>
      </c>
      <c r="F92" s="4" t="str">
        <f>CONCATENATE(Data!O93,CHAR(10),Data!P93,CHAR(10),Data!Q93)</f>
        <v>Steve Rockwell
208-841-1750
SilverBay_tech1@</v>
      </c>
      <c r="G92" s="4" t="str">
        <f>CONCATENATE(Data!R93,CHAR(10),Data!S93)</f>
        <v xml:space="preserve">
</v>
      </c>
      <c r="H92" s="4" t="str">
        <f>CONCATENATE(Data!T93,CHAR(10),Data!U93)</f>
        <v>Brent Fabian
949-486-7153</v>
      </c>
      <c r="I92" s="14" t="str">
        <f>CONCATENATE(IF(Data!V93&lt;&gt;"",TEXT(Data!V93,"mm-dd-yyy"),""),CHAR(10),Data!W93,CHAR(10),Data!X93)</f>
        <v>10-21-2016
81-5107613
Silver Bay Apartments, LLC</v>
      </c>
      <c r="J92" s="14" t="str">
        <f>IF(ISBLANK(Data!Z93),(Data!Y93&amp;CHAR(10)&amp;Data!AB93),(Data!Y93&amp;CHAR(10)&amp;Data!AA93&amp;Data!Z93&amp;CHAR(10)&amp;Data!AB93))</f>
        <v>185
Ada</v>
      </c>
      <c r="K92" s="4" t="str">
        <f>CONCATENATE(Data!AC93,CHAR(10),Data!AD93)</f>
        <v>Conventional
Family/All Age</v>
      </c>
      <c r="L92" s="14" t="str">
        <f>CONCATENATE(Data!AG93,CHAR(10),Data!AH93)</f>
        <v xml:space="preserve">
</v>
      </c>
      <c r="M92" s="4" t="str">
        <f>CONCATENATE(Data!AE93,CHAR(10),Data!AF93)</f>
        <v>Bella Walton
Megan Schellhorn</v>
      </c>
    </row>
    <row r="93" spans="1:13" x14ac:dyDescent="0.2">
      <c r="A93" s="21" t="str">
        <f>Data!B94</f>
        <v>Rashelle Wedgwood</v>
      </c>
      <c r="B93" s="21" t="str">
        <f>Data!C94</f>
        <v>Toni Piccolo</v>
      </c>
      <c r="C93" s="4" t="str">
        <f>CONCATENATE(Data!D94,CHAR(10),Data!E94,CHAR(10),Data!F94, ", ",Data!G94,"  ",Data!H94)</f>
        <v>FIELDSTONE
20650 NE Halsey St
Fairview, OR  97024</v>
      </c>
      <c r="D93" s="4" t="str">
        <f>CONCATENATE(Data!L94,CHAR(10),"PH: ",Data!M94,CHAR(10),"Fax: ",Data!N94)</f>
        <v>Fieldstone@
PH: 503-666-1392
Fax: 503-667-5346</v>
      </c>
      <c r="E93" s="4" t="str">
        <f>CONCATENATE(Data!K94,CHAR(10),Data!I94)</f>
        <v xml:space="preserve">Taylor Hamilton
</v>
      </c>
      <c r="F93" s="4" t="str">
        <f>CONCATENATE(Data!O94,CHAR(10),Data!P94,CHAR(10),Data!Q94)</f>
        <v>Leonel Camacho
360-784-0470
Fieldstone_maint@</v>
      </c>
      <c r="G93" s="4" t="str">
        <f>CONCATENATE(Data!R94,CHAR(10),Data!S94)</f>
        <v xml:space="preserve">
</v>
      </c>
      <c r="H93" s="4" t="str">
        <f>CONCATENATE(Data!T94,CHAR(10),Data!U94)</f>
        <v>Brent Fabian
949-676-1880</v>
      </c>
      <c r="I93" s="14" t="str">
        <f>CONCATENATE(IF(Data!V94&lt;&gt;"",TEXT(Data!V94,"mm-dd-yyy"),""),CHAR(10),Data!W94,CHAR(10),Data!X94)</f>
        <v>10-01-2015
47-4182825
Fieldstone Apartments Oregon, LLC</v>
      </c>
      <c r="J93" s="14" t="str">
        <f>IF(ISBLANK(Data!Z94),(Data!Y94&amp;CHAR(10)&amp;Data!AB94),(Data!Y94&amp;CHAR(10)&amp;Data!AA94&amp;Data!Z94&amp;CHAR(10)&amp;Data!AB94))</f>
        <v>154
Multnomah</v>
      </c>
      <c r="K93" s="4" t="str">
        <f>CONCATENATE(Data!AC94,CHAR(10),Data!AD94)</f>
        <v>Conventional
Family/All Age</v>
      </c>
      <c r="L93" s="14" t="str">
        <f>CONCATENATE(Data!AG94,CHAR(10),Data!AH94)</f>
        <v xml:space="preserve">
</v>
      </c>
      <c r="M93" s="4" t="str">
        <f>CONCATENATE(Data!AE94,CHAR(10),Data!AF94)</f>
        <v>George Grant
Megan Schellhorn</v>
      </c>
    </row>
    <row r="94" spans="1:13" x14ac:dyDescent="0.2">
      <c r="A94" s="21" t="str">
        <f>Data!B95</f>
        <v>Rashelle Wedgwood</v>
      </c>
      <c r="B94" s="21" t="str">
        <f>Data!C95</f>
        <v>Toni Piccolo</v>
      </c>
      <c r="C94" s="4" t="str">
        <f>CONCATENATE(Data!D95,CHAR(10),Data!E95,CHAR(10),Data!F95, ", ",Data!G95,"  ",Data!H95)</f>
        <v>MOUNTAIN HIGH
1930 SE 6th St
Gresham, OR  97080</v>
      </c>
      <c r="D94" s="4" t="str">
        <f>CONCATENATE(Data!L95,CHAR(10),"PH: ",Data!M95,CHAR(10),"Fax: ",Data!N95)</f>
        <v>MountainHigh@
PH: 503-667-7909
Fax: 503-661-4989</v>
      </c>
      <c r="E94" s="4" t="str">
        <f>CONCATENATE(Data!K95,CHAR(10),Data!I95)</f>
        <v xml:space="preserve">Tiffanie Hargitt
</v>
      </c>
      <c r="F94" s="4" t="str">
        <f>CONCATENATE(Data!O95,CHAR(10),Data!P95,CHAR(10),Data!Q95)</f>
        <v>Wade Watson
971-220-3241
MountainHigh_maint@</v>
      </c>
      <c r="G94" s="4" t="str">
        <f>CONCATENATE(Data!R95,CHAR(10),Data!S95)</f>
        <v xml:space="preserve">
</v>
      </c>
      <c r="H94" s="4" t="str">
        <f>CONCATENATE(Data!T95,CHAR(10),Data!U95)</f>
        <v>Brent Fabian
949-676-1880</v>
      </c>
      <c r="I94" s="14" t="str">
        <f>CONCATENATE(IF(Data!V95&lt;&gt;"",TEXT(Data!V95,"mm-dd-yyy"),""),CHAR(10),Data!W95,CHAR(10),Data!X95)</f>
        <v>01-12-2017
82-3448841
Mountain High Gresham, LLC</v>
      </c>
      <c r="J94" s="14" t="str">
        <f>IF(ISBLANK(Data!Z95),(Data!Y95&amp;CHAR(10)&amp;Data!AB95),(Data!Y95&amp;CHAR(10)&amp;Data!AA95&amp;Data!Z95&amp;CHAR(10)&amp;Data!AB95))</f>
        <v>112
Multnomah</v>
      </c>
      <c r="K94" s="4" t="str">
        <f>CONCATENATE(Data!AC95,CHAR(10),Data!AD95)</f>
        <v>Conventional
Family/All Age</v>
      </c>
      <c r="L94" s="14" t="str">
        <f>CONCATENATE(Data!AG95,CHAR(10),Data!AH95)</f>
        <v xml:space="preserve">
</v>
      </c>
      <c r="M94" s="4" t="str">
        <f>CONCATENATE(Data!AE95,CHAR(10),Data!AF95)</f>
        <v>George Grant
Megan Schellhorn</v>
      </c>
    </row>
    <row r="95" spans="1:13" x14ac:dyDescent="0.2">
      <c r="A95" s="21" t="str">
        <f>Data!B96</f>
        <v>Rashelle Wedgwood</v>
      </c>
      <c r="B95" s="21" t="str">
        <f>Data!C96</f>
        <v>Toni Piccolo</v>
      </c>
      <c r="C95" s="4" t="str">
        <f>CONCATENATE(Data!D96,CHAR(10),Data!E96,CHAR(10),Data!F96, ", ",Data!G96,"  ",Data!H96)</f>
        <v>PARKSIDE
2831 SE Palmquist Rd
Gresham, OR  97080</v>
      </c>
      <c r="D95" s="4" t="str">
        <f>CONCATENATE(Data!L96,CHAR(10),"PH: ",Data!M96,CHAR(10),"Fax: ",Data!N96)</f>
        <v>Parkside@
PH: 503-491-8909
Fax: 503-491-1399</v>
      </c>
      <c r="E95" s="4" t="str">
        <f>CONCATENATE(Data!K96,CHAR(10),Data!I96)</f>
        <v xml:space="preserve">Ariyana Sanchez
</v>
      </c>
      <c r="F95" s="4" t="str">
        <f>CONCATENATE(Data!O96,CHAR(10),Data!P96,CHAR(10),Data!Q96)</f>
        <v>Greg Lewis
503-515-1795
Parkside_maint@</v>
      </c>
      <c r="G95" s="4" t="str">
        <f>CONCATENATE(Data!R96,CHAR(10),Data!S96)</f>
        <v xml:space="preserve">
</v>
      </c>
      <c r="H95" s="4" t="str">
        <f>CONCATENATE(Data!T96,CHAR(10),Data!U96)</f>
        <v>Brent Fabian
949-676-1880</v>
      </c>
      <c r="I95" s="14" t="str">
        <f>CONCATENATE(IF(Data!V96&lt;&gt;"",TEXT(Data!V96,"mm-dd-yyy"),""),CHAR(10),Data!W96,CHAR(10),Data!X96)</f>
        <v>08-22-2016
81-2776948
Parkside Apartments Gresham, LLC</v>
      </c>
      <c r="J95" s="14" t="str">
        <f>IF(ISBLANK(Data!Z96),(Data!Y96&amp;CHAR(10)&amp;Data!AB96),(Data!Y96&amp;CHAR(10)&amp;Data!AA96&amp;Data!Z96&amp;CHAR(10)&amp;Data!AB96))</f>
        <v>225
Multnomah</v>
      </c>
      <c r="K95" s="4" t="str">
        <f>CONCATENATE(Data!AC96,CHAR(10),Data!AD96)</f>
        <v>Conventional
Family/All Age</v>
      </c>
      <c r="L95" s="14" t="str">
        <f>CONCATENATE(Data!AG96,CHAR(10),Data!AH96)</f>
        <v xml:space="preserve">
</v>
      </c>
      <c r="M95" s="4" t="str">
        <f>CONCATENATE(Data!AE96,CHAR(10),Data!AF96)</f>
        <v>George Grant
Megan Schellhorn</v>
      </c>
    </row>
    <row r="96" spans="1:13" x14ac:dyDescent="0.2">
      <c r="A96" s="21" t="str">
        <f>Data!B97</f>
        <v>Rashelle Wedgwood</v>
      </c>
      <c r="B96" s="21" t="str">
        <f>Data!C97</f>
        <v>Toni Piccolo</v>
      </c>
      <c r="C96" s="4" t="str">
        <f>CONCATENATE(Data!D97,CHAR(10),Data!E97,CHAR(10),Data!F97, ", ",Data!G97,"  ",Data!H97)</f>
        <v>TOWNFAIR
1167 NW Wallula Ave
Gresham, OR  97030</v>
      </c>
      <c r="D96" s="4" t="str">
        <f>CONCATENATE(Data!L97,CHAR(10),"PH: ",Data!M97,CHAR(10),"Fax: ",Data!N97)</f>
        <v>Townfair@
PH: 503-666-8048
Fax: 503-665-7198</v>
      </c>
      <c r="E96" s="4" t="str">
        <f>CONCATENATE(Data!K97,CHAR(10),Data!I97)</f>
        <v xml:space="preserve">Deanna Cann
</v>
      </c>
      <c r="F96" s="4" t="str">
        <f>CONCATENATE(Data!O97,CHAR(10),Data!P97,CHAR(10),Data!Q97)</f>
        <v>Steven Vincent
530-995-3242
Townfair_maint@</v>
      </c>
      <c r="G96" s="4" t="str">
        <f>CONCATENATE(Data!R97,CHAR(10),Data!S97)</f>
        <v xml:space="preserve">
</v>
      </c>
      <c r="H96" s="4" t="str">
        <f>CONCATENATE(Data!T97,CHAR(10),Data!U97)</f>
        <v>Brent Fabian
949-676-1880</v>
      </c>
      <c r="I96" s="14" t="str">
        <f>CONCATENATE(IF(Data!V97&lt;&gt;"",TEXT(Data!V97,"mm-dd-yyy"),""),CHAR(10),Data!W97,CHAR(10),Data!X97)</f>
        <v>05-09-2016
81-1676521
Townfair Apartments Gresham, LLC</v>
      </c>
      <c r="J96" s="14" t="str">
        <f>IF(ISBLANK(Data!Z97),(Data!Y97&amp;CHAR(10)&amp;Data!AB97),(Data!Y97&amp;CHAR(10)&amp;Data!AA97&amp;Data!Z97&amp;CHAR(10)&amp;Data!AB97))</f>
        <v>265
Multnomah</v>
      </c>
      <c r="K96" s="4" t="str">
        <f>CONCATENATE(Data!AC97,CHAR(10),Data!AD97)</f>
        <v>Conventional
Family/All Age</v>
      </c>
      <c r="L96" s="14" t="str">
        <f>CONCATENATE(Data!AG97,CHAR(10),Data!AH97)</f>
        <v xml:space="preserve">
</v>
      </c>
      <c r="M96" s="4" t="str">
        <f>CONCATENATE(Data!AE97,CHAR(10),Data!AF97)</f>
        <v>George Grant
Megan Schellhorn</v>
      </c>
    </row>
    <row r="97" spans="1:13" x14ac:dyDescent="0.2">
      <c r="A97" s="21" t="str">
        <f>Data!B98</f>
        <v>Rashelle Wedgwood</v>
      </c>
      <c r="B97" s="21" t="str">
        <f>Data!C98</f>
        <v>Toni Piccolo</v>
      </c>
      <c r="C97" s="4" t="str">
        <f>CONCATENATE(Data!D98,CHAR(10),Data!E98,CHAR(10),Data!F98, ", ",Data!G98,"  ",Data!H98)</f>
        <v>WAVERLY GARDENS
20121 SE Stark St
Portland, OR  97233</v>
      </c>
      <c r="D97" s="4" t="str">
        <f>CONCATENATE(Data!L98,CHAR(10),"PH: ",Data!M98,CHAR(10),"Fax: ",Data!N98)</f>
        <v>Waverly@
PH: 503-665-5558
Fax: 503-665-8845</v>
      </c>
      <c r="E97" s="4" t="str">
        <f>CONCATENATE(Data!K98,CHAR(10),Data!I98)</f>
        <v xml:space="preserve">Open Position
</v>
      </c>
      <c r="F97" s="4" t="str">
        <f>CONCATENATE(Data!O98,CHAR(10),Data!P98,CHAR(10),Data!Q98)</f>
        <v>Gilbert Campos
971-344-5501
Waverly_maint@</v>
      </c>
      <c r="G97" s="4" t="str">
        <f>CONCATENATE(Data!R98,CHAR(10),Data!S98)</f>
        <v xml:space="preserve">
</v>
      </c>
      <c r="H97" s="4" t="str">
        <f>CONCATENATE(Data!T98,CHAR(10),Data!U98)</f>
        <v>Brent Fabian
949-676-1880</v>
      </c>
      <c r="I97" s="14" t="str">
        <f>CONCATENATE(IF(Data!V98&lt;&gt;"",TEXT(Data!V98,"mm-dd-yyy"),""),CHAR(10),Data!W98,CHAR(10),Data!X98)</f>
        <v>01-15-2016
47-5255971
Waverly Gardens Apartments, LLC</v>
      </c>
      <c r="J97" s="14" t="str">
        <f>IF(ISBLANK(Data!Z98),(Data!Y98&amp;CHAR(10)&amp;Data!AB98),(Data!Y98&amp;CHAR(10)&amp;Data!AA98&amp;Data!Z98&amp;CHAR(10)&amp;Data!AB98))</f>
        <v>146
Multnomah</v>
      </c>
      <c r="K97" s="4" t="str">
        <f>CONCATENATE(Data!AC98,CHAR(10),Data!AD98)</f>
        <v>Conventional
Family/All Age</v>
      </c>
      <c r="L97" s="14" t="str">
        <f>CONCATENATE(Data!AG98,CHAR(10),Data!AH98)</f>
        <v xml:space="preserve">
</v>
      </c>
      <c r="M97" s="4" t="str">
        <f>CONCATENATE(Data!AE98,CHAR(10),Data!AF98)</f>
        <v>George Grant
Megan Schellhorn</v>
      </c>
    </row>
    <row r="98" spans="1:13" x14ac:dyDescent="0.2">
      <c r="A98" s="21" t="str">
        <f>Data!B99</f>
        <v>Rashelle Wedgwood</v>
      </c>
      <c r="B98" s="21" t="str">
        <f>Data!C99</f>
        <v>Toni Piccolo</v>
      </c>
      <c r="C98" s="4" t="str">
        <f>CONCATENATE(Data!D99,CHAR(10),Data!E99,CHAR(10),Data!F99, ", ",Data!G99,"  ",Data!H99)</f>
        <v>WOODCREEK
20347 NE Halsey St
Fairview, OR  97024</v>
      </c>
      <c r="D98" s="4" t="str">
        <f>CONCATENATE(Data!L99,CHAR(10),"PH: ",Data!M99,CHAR(10),"Fax: ",Data!N99)</f>
        <v>Woodcreek@
PH: 503-667-4610
Fax: 503-665-1933</v>
      </c>
      <c r="E98" s="4" t="str">
        <f>CONCATENATE(Data!K99,CHAR(10),Data!I99)</f>
        <v xml:space="preserve">Mia Elteto
</v>
      </c>
      <c r="F98" s="4" t="str">
        <f>CONCATENATE(Data!O99,CHAR(10),Data!P99,CHAR(10),Data!Q99)</f>
        <v>Jesus Lopez
971-212-0072
Woodcreek_maint@</v>
      </c>
      <c r="G98" s="4" t="str">
        <f>CONCATENATE(Data!R99,CHAR(10),Data!S99)</f>
        <v xml:space="preserve">
</v>
      </c>
      <c r="H98" s="4" t="str">
        <f>CONCATENATE(Data!T99,CHAR(10),Data!U99)</f>
        <v>Brent Fabian
949-676-1880</v>
      </c>
      <c r="I98" s="14" t="str">
        <f>CONCATENATE(IF(Data!V99&lt;&gt;"",TEXT(Data!V99,"mm-dd-yyy"),""),CHAR(10),Data!W99,CHAR(10),Data!X99)</f>
        <v>10-23-2015
47-4184073
Woodcreek Apartments, LLC</v>
      </c>
      <c r="J98" s="14" t="str">
        <f>IF(ISBLANK(Data!Z99),(Data!Y99&amp;CHAR(10)&amp;Data!AB99),(Data!Y99&amp;CHAR(10)&amp;Data!AA99&amp;Data!Z99&amp;CHAR(10)&amp;Data!AB99))</f>
        <v>70
Multnomah</v>
      </c>
      <c r="K98" s="4" t="str">
        <f>CONCATENATE(Data!AC99,CHAR(10),Data!AD99)</f>
        <v>Conventional
Family/All Age</v>
      </c>
      <c r="L98" s="14" t="str">
        <f>CONCATENATE(Data!AG99,CHAR(10),Data!AH99)</f>
        <v xml:space="preserve">
</v>
      </c>
      <c r="M98" s="4" t="str">
        <f>CONCATENATE(Data!AE99,CHAR(10),Data!AF99)</f>
        <v>George Grant
Megan Schellhorn</v>
      </c>
    </row>
    <row r="99" spans="1:13" x14ac:dyDescent="0.2">
      <c r="A99" s="21" t="str">
        <f>Data!B100</f>
        <v>Rashelle Wedgwood</v>
      </c>
      <c r="B99" s="21" t="str">
        <f>Data!C100</f>
        <v>Toni Piccolo</v>
      </c>
      <c r="C99" s="4" t="str">
        <f>CONCATENATE(Data!D100,CHAR(10),Data!E100,CHAR(10),Data!F100, ", ",Data!G100,"  ",Data!H100)</f>
        <v>ORCHARD HILLS
1845 Leslie Rd
Richland, WA  99352</v>
      </c>
      <c r="D99" s="4" t="str">
        <f>CONCATENATE(Data!L100,CHAR(10),"PH: ",Data!M100,CHAR(10),"Fax: ",Data!N100)</f>
        <v>Orchard@
PH: 509-627-1111
Fax: 509-627-2722</v>
      </c>
      <c r="E99" s="4" t="str">
        <f>CONCATENATE(Data!K100,CHAR(10),Data!I100)</f>
        <v xml:space="preserve">Jessica Estrada
</v>
      </c>
      <c r="F99" s="4" t="str">
        <f>CONCATENATE(Data!O100,CHAR(10),Data!P100,CHAR(10),Data!Q100)</f>
        <v>David Brown
Orchard_maint@</v>
      </c>
      <c r="G99" s="4" t="str">
        <f>CONCATENATE(Data!R100,CHAR(10),Data!S100)</f>
        <v xml:space="preserve">
</v>
      </c>
      <c r="H99" s="4" t="str">
        <f>CONCATENATE(Data!T100,CHAR(10),Data!U100)</f>
        <v>Brent Fabian
949-676-1880</v>
      </c>
      <c r="I99" s="14" t="str">
        <f>CONCATENATE(IF(Data!V100&lt;&gt;"",TEXT(Data!V100,"mm-dd-yyy"),""),CHAR(10),Data!W100,CHAR(10),Data!X100)</f>
        <v>01-12-2017
81-4313540
Orchard Hills Apartments, LLC</v>
      </c>
      <c r="J99" s="14" t="str">
        <f>IF(ISBLANK(Data!Z100),(Data!Y100&amp;CHAR(10)&amp;Data!AB100),(Data!Y100&amp;CHAR(10)&amp;Data!AA100&amp;Data!Z100&amp;CHAR(10)&amp;Data!AB100))</f>
        <v>142
Benton</v>
      </c>
      <c r="K99" s="4" t="str">
        <f>CONCATENATE(Data!AC100,CHAR(10),Data!AD100)</f>
        <v>Conventional
Family/All Age</v>
      </c>
      <c r="L99" s="14" t="str">
        <f>CONCATENATE(Data!AG100,CHAR(10),Data!AH100)</f>
        <v xml:space="preserve">
</v>
      </c>
      <c r="M99" s="4" t="str">
        <f>CONCATENATE(Data!AE100,CHAR(10),Data!AF100)</f>
        <v>Bella Walton
Megan Schellhorn</v>
      </c>
    </row>
    <row r="100" spans="1:13" x14ac:dyDescent="0.2">
      <c r="A100" s="21" t="str">
        <f>Data!B101</f>
        <v>Tanya Vidaurri</v>
      </c>
      <c r="B100" s="21" t="str">
        <f>Data!C101</f>
        <v>Jeannette Lockwood</v>
      </c>
      <c r="C100" s="4" t="str">
        <f>CONCATENATE(Data!D101,CHAR(10),Data!E101,CHAR(10),Data!F101, ", ",Data!G101,"  ",Data!H101)</f>
        <v>BUTTE CREST
633 E Archwood Dr
Eagle Point, OR  97524</v>
      </c>
      <c r="D100" s="4" t="str">
        <f>CONCATENATE(Data!L101,CHAR(10),"PH: ",Data!M101,CHAR(10),"Fax: ",Data!N101)</f>
        <v xml:space="preserve">ButteCrest@
PH: 541-830-5500
Fax: </v>
      </c>
      <c r="E100" s="4" t="str">
        <f>CONCATENATE(Data!K101,CHAR(10),Data!I101)</f>
        <v xml:space="preserve">Heather Ewart
</v>
      </c>
      <c r="F100" s="4" t="str">
        <f>CONCATENATE(Data!O101,CHAR(10),Data!P101,CHAR(10),Data!Q101)</f>
        <v>Derek Schaller
ButteCrest_tech1@</v>
      </c>
      <c r="G100" s="4" t="str">
        <f>CONCATENATE(Data!R101,CHAR(10),Data!S101)</f>
        <v xml:space="preserve">
</v>
      </c>
      <c r="H100" s="4" t="str">
        <f>CONCATENATE(Data!T101,CHAR(10),Data!U101)</f>
        <v>Brent Fabian
949-676-1880</v>
      </c>
      <c r="I100" s="14" t="str">
        <f>CONCATENATE(IF(Data!V101&lt;&gt;"",TEXT(Data!V101,"mm-dd-yyy"),""),CHAR(10),Data!W101,CHAR(10),Data!X101)</f>
        <v>02-15-2011
80-0673369
Butte Crest MHC, LLC</v>
      </c>
      <c r="J100" s="14" t="str">
        <f>IF(ISBLANK(Data!Z101),(Data!Y101&amp;CHAR(10)&amp;Data!AB101),(Data!Y101&amp;CHAR(10)&amp;Data!AA101&amp;Data!Z101&amp;CHAR(10)&amp;Data!AB101))</f>
        <v>118
Jackson</v>
      </c>
      <c r="K100" s="4" t="str">
        <f>CONCATENATE(Data!AC101,CHAR(10),Data!AD101)</f>
        <v>MH Community
Family/All Age</v>
      </c>
      <c r="L100" s="14" t="str">
        <f>CONCATENATE(Data!AG101,CHAR(10),Data!AH101)</f>
        <v xml:space="preserve">
</v>
      </c>
      <c r="M100" s="4" t="str">
        <f>CONCATENATE(Data!AE101,CHAR(10),Data!AF101)</f>
        <v xml:space="preserve">Elizabeth Birrueta
</v>
      </c>
    </row>
    <row r="101" spans="1:13" x14ac:dyDescent="0.2">
      <c r="A101" s="21" t="str">
        <f>Data!B102</f>
        <v>Tanya Vidaurri</v>
      </c>
      <c r="B101" s="21" t="str">
        <f>Data!C102</f>
        <v>Jeannette Lockwood</v>
      </c>
      <c r="C101" s="4" t="str">
        <f>CONCATENATE(Data!D102,CHAR(10),Data!E102,CHAR(10),Data!F102, ", ",Data!G102,"  ",Data!H102)</f>
        <v>COUNTRY ESTATES (OR)
4571 Lower River Rd
Grants Pass, OR  97526</v>
      </c>
      <c r="D101" s="4" t="str">
        <f>CONCATENATE(Data!L102,CHAR(10),"PH: ",Data!M102,CHAR(10),"Fax: ",Data!N102)</f>
        <v xml:space="preserve">Country@
PH: 541-476-2733
Fax: </v>
      </c>
      <c r="E101" s="4" t="str">
        <f>CONCATENATE(Data!K102,CHAR(10),Data!I102)</f>
        <v xml:space="preserve">Trinity Padilla
</v>
      </c>
      <c r="F101" s="4" t="str">
        <f>CONCATENATE(Data!O102,CHAR(10),Data!P102,CHAR(10),Data!Q102)</f>
        <v xml:space="preserve">Ronald Rasmussen
541-373-0890
</v>
      </c>
      <c r="G101" s="4" t="str">
        <f>CONCATENATE(Data!R102,CHAR(10),Data!S102)</f>
        <v xml:space="preserve">
</v>
      </c>
      <c r="H101" s="4" t="str">
        <f>CONCATENATE(Data!T102,CHAR(10),Data!U102)</f>
        <v>Brent Fabian
949-676-1880</v>
      </c>
      <c r="I101" s="14" t="str">
        <f>CONCATENATE(IF(Data!V102&lt;&gt;"",TEXT(Data!V102,"mm-dd-yyy"),""),CHAR(10),Data!W102,CHAR(10),Data!X102)</f>
        <v>07-12-2006
56-2573063
Country  Estates MHC, LLC</v>
      </c>
      <c r="J101" s="14" t="str">
        <f>IF(ISBLANK(Data!Z102),(Data!Y102&amp;CHAR(10)&amp;Data!AB102),(Data!Y102&amp;CHAR(10)&amp;Data!AA102&amp;Data!Z102&amp;CHAR(10)&amp;Data!AB102))</f>
        <v>104
Josephine</v>
      </c>
      <c r="K101" s="4" t="str">
        <f>CONCATENATE(Data!AC102,CHAR(10),Data!AD102)</f>
        <v>MH Community
Senior/55+</v>
      </c>
      <c r="L101" s="14" t="str">
        <f>CONCATENATE(Data!AG102,CHAR(10),Data!AH102)</f>
        <v xml:space="preserve">
</v>
      </c>
      <c r="M101" s="4" t="str">
        <f>CONCATENATE(Data!AE102,CHAR(10),Data!AF102)</f>
        <v xml:space="preserve">Deborah Kemp
</v>
      </c>
    </row>
    <row r="102" spans="1:13" x14ac:dyDescent="0.2">
      <c r="A102" s="21" t="str">
        <f>Data!B103</f>
        <v>Tanya Vidaurri</v>
      </c>
      <c r="B102" s="21" t="str">
        <f>Data!C103</f>
        <v>Jeannette Lockwood</v>
      </c>
      <c r="C102" s="4" t="str">
        <f>CONCATENATE(Data!D103,CHAR(10),Data!E103,CHAR(10),Data!F103, ", ",Data!G103,"  ",Data!H103)</f>
        <v>GOLD HILL 
742 Second Ave
Gold Hill, OR  97525</v>
      </c>
      <c r="D102" s="4" t="str">
        <f>CONCATENATE(Data!L103,CHAR(10),"PH: ",Data!M103,CHAR(10),"Fax: ",Data!N103)</f>
        <v xml:space="preserve">ParkViewEstates@
PH: 541-690-6303
Fax: </v>
      </c>
      <c r="E102" s="4" t="str">
        <f>CONCATENATE(Data!K103,CHAR(10),Data!I103)</f>
        <v xml:space="preserve">Open Position
</v>
      </c>
      <c r="F102" s="4" t="str">
        <f>CONCATENATE(Data!O103,CHAR(10),Data!P103,CHAR(10),Data!Q103)</f>
        <v xml:space="preserve">Jose Cruz
</v>
      </c>
      <c r="G102" s="4" t="str">
        <f>CONCATENATE(Data!R103,CHAR(10),Data!S103)</f>
        <v xml:space="preserve">
</v>
      </c>
      <c r="H102" s="4" t="str">
        <f>CONCATENATE(Data!T103,CHAR(10),Data!U103)</f>
        <v>Brent Fabian
949-676-1880</v>
      </c>
      <c r="I102" s="14" t="str">
        <f>CONCATENATE(IF(Data!V103&lt;&gt;"",TEXT(Data!V103,"mm-dd-yyy"),""),CHAR(10),Data!W103,CHAR(10),Data!X103)</f>
        <v xml:space="preserve">
05-0574705
Parkview/Gold Hill, LLC </v>
      </c>
      <c r="J102" s="14" t="str">
        <f>IF(ISBLANK(Data!Z103),(Data!Y103&amp;CHAR(10)&amp;Data!AB103),(Data!Y103&amp;CHAR(10)&amp;Data!AA103&amp;Data!Z103&amp;CHAR(10)&amp;Data!AB103))</f>
        <v>28
Jackson</v>
      </c>
      <c r="K102" s="4" t="str">
        <f>CONCATENATE(Data!AC103,CHAR(10),Data!AD103)</f>
        <v>MH Community
Family/All Age</v>
      </c>
      <c r="L102" s="14" t="str">
        <f>CONCATENATE(Data!AG103,CHAR(10),Data!AH103)</f>
        <v xml:space="preserve">
</v>
      </c>
      <c r="M102" s="4" t="str">
        <f>CONCATENATE(Data!AE103,CHAR(10),Data!AF103)</f>
        <v xml:space="preserve">Deborah Kemp
</v>
      </c>
    </row>
    <row r="103" spans="1:13" x14ac:dyDescent="0.2">
      <c r="A103" s="21" t="str">
        <f>Data!B104</f>
        <v>Tanya Vidaurri</v>
      </c>
      <c r="B103" s="21" t="str">
        <f>Data!C104</f>
        <v>Jeannette Lockwood</v>
      </c>
      <c r="C103" s="4" t="str">
        <f>CONCATENATE(Data!D104,CHAR(10),Data!E104,CHAR(10),Data!F104, ", ",Data!G104,"  ",Data!H104)</f>
        <v>MEADOW VIEW ESTATES  
2552 Thorn Oak Dr #17
Medford, OR  97501</v>
      </c>
      <c r="D103" s="4" t="str">
        <f>CONCATENATE(Data!L104,CHAR(10),"PH: ",Data!M104,CHAR(10),"Fax: ",Data!N104)</f>
        <v>Meadow@
PH: 541-770-6863
Fax: 541-774-4389</v>
      </c>
      <c r="E103" s="4" t="str">
        <f>CONCATENATE(Data!K104,CHAR(10),Data!I104)</f>
        <v xml:space="preserve">Heather McKenzie
</v>
      </c>
      <c r="F103" s="4" t="str">
        <f>CONCATENATE(Data!O104,CHAR(10),Data!P104,CHAR(10),Data!Q104)</f>
        <v xml:space="preserve">Open Position
</v>
      </c>
      <c r="G103" s="4" t="str">
        <f>CONCATENATE(Data!R104,CHAR(10),Data!S104)</f>
        <v xml:space="preserve">
</v>
      </c>
      <c r="H103" s="4" t="str">
        <f>CONCATENATE(Data!T104,CHAR(10),Data!U104)</f>
        <v>Brent Fabian
949-676-1880</v>
      </c>
      <c r="I103" s="14" t="str">
        <f>CONCATENATE(IF(Data!V104&lt;&gt;"",TEXT(Data!V104,"mm-dd-yyy"),""),CHAR(10),Data!W104,CHAR(10),Data!X104)</f>
        <v>05-09-2017
82-0917712
Meadow View Estates LLC</v>
      </c>
      <c r="J103" s="14" t="str">
        <f>IF(ISBLANK(Data!Z104),(Data!Y104&amp;CHAR(10)&amp;Data!AB104),(Data!Y104&amp;CHAR(10)&amp;Data!AA104&amp;Data!Z104&amp;CHAR(10)&amp;Data!AB104))</f>
        <v>108
Jackson</v>
      </c>
      <c r="K103" s="4" t="str">
        <f>CONCATENATE(Data!AC104,CHAR(10),Data!AD104)</f>
        <v>MH Community
Family/All Age</v>
      </c>
      <c r="L103" s="14" t="str">
        <f>CONCATENATE(Data!AG104,CHAR(10),Data!AH104)</f>
        <v xml:space="preserve">
</v>
      </c>
      <c r="M103" s="4" t="str">
        <f>CONCATENATE(Data!AE104,CHAR(10),Data!AF104)</f>
        <v xml:space="preserve">Deborah Kemp
</v>
      </c>
    </row>
    <row r="104" spans="1:13" x14ac:dyDescent="0.2">
      <c r="A104" s="21" t="str">
        <f>Data!B105</f>
        <v>Tanya Vidaurri</v>
      </c>
      <c r="B104" s="21" t="str">
        <f>Data!C105</f>
        <v>Jeannette Lockwood</v>
      </c>
      <c r="C104" s="4" t="str">
        <f>CONCATENATE(Data!D105,CHAR(10),Data!E105,CHAR(10),Data!F105, ", ",Data!G105,"  ",Data!H105)</f>
        <v>OAK RIDGE ESTATES
300 Luman Rd
Phoenix, OR  97535</v>
      </c>
      <c r="D104" s="4" t="str">
        <f>CONCATENATE(Data!L105,CHAR(10),"PH: ",Data!M105,CHAR(10),"Fax: ",Data!N105)</f>
        <v>Oakridge@
PH: 541-535-6227
Fax: 541-535-2660</v>
      </c>
      <c r="E104" s="4" t="str">
        <f>CONCATENATE(Data!K105,CHAR(10),Data!I105)</f>
        <v xml:space="preserve">Cindie Chriss
</v>
      </c>
      <c r="F104" s="4" t="str">
        <f>CONCATENATE(Data!O105,CHAR(10),Data!P105,CHAR(10),Data!Q105)</f>
        <v xml:space="preserve">Travis Huber
</v>
      </c>
      <c r="G104" s="4" t="str">
        <f>CONCATENATE(Data!R105,CHAR(10),Data!S105)</f>
        <v xml:space="preserve">
</v>
      </c>
      <c r="H104" s="4" t="str">
        <f>CONCATENATE(Data!T105,CHAR(10),Data!U105)</f>
        <v>Chris Bowden
949-486-7153</v>
      </c>
      <c r="I104" s="14" t="str">
        <f>CONCATENATE(IF(Data!V105&lt;&gt;"",TEXT(Data!V105,"mm-dd-yyy"),""),CHAR(10),Data!W105,CHAR(10),Data!X105)</f>
        <v>08-05-2015
47-4210335
Bear Lake MHC, LLC</v>
      </c>
      <c r="J104" s="14" t="str">
        <f>IF(ISBLANK(Data!Z105),(Data!Y105&amp;CHAR(10)&amp;Data!AB105),(Data!Y105&amp;CHAR(10)&amp;Data!AA105&amp;Data!Z105&amp;CHAR(10)&amp;Data!AB105))</f>
        <v>210
Jackson</v>
      </c>
      <c r="K104" s="4" t="str">
        <f>CONCATENATE(Data!AC105,CHAR(10),Data!AD105)</f>
        <v>MH Community
Family/All Age</v>
      </c>
      <c r="L104" s="14" t="str">
        <f>CONCATENATE(Data!AG105,CHAR(10),Data!AH105)</f>
        <v xml:space="preserve">
</v>
      </c>
      <c r="M104" s="4" t="str">
        <f>CONCATENATE(Data!AE105,CHAR(10),Data!AF105)</f>
        <v xml:space="preserve">Deborah Kemp
</v>
      </c>
    </row>
    <row r="105" spans="1:13" x14ac:dyDescent="0.2">
      <c r="A105" s="21" t="str">
        <f>Data!B106</f>
        <v>Tanya Vidaurri</v>
      </c>
      <c r="B105" s="21" t="str">
        <f>Data!C106</f>
        <v>Jeannette Lockwood</v>
      </c>
      <c r="C105" s="4" t="str">
        <f>CONCATENATE(Data!D106,CHAR(10),Data!E106,CHAR(10),Data!F106, ", ",Data!G106,"  ",Data!H106)</f>
        <v>PARKVIEW ESTATES  
315 W Evans Creek Rd
Rogue River, OR  97537</v>
      </c>
      <c r="D105" s="4" t="str">
        <f>CONCATENATE(Data!L106,CHAR(10),"PH: ",Data!M106,CHAR(10),"Fax: ",Data!N106)</f>
        <v xml:space="preserve">ParkViewEstates@
PH: 541-690-6303
Fax: </v>
      </c>
      <c r="E105" s="4" t="str">
        <f>CONCATENATE(Data!K106,CHAR(10),Data!I106)</f>
        <v xml:space="preserve">Open Position
</v>
      </c>
      <c r="F105" s="4" t="str">
        <f>CONCATENATE(Data!O106,CHAR(10),Data!P106,CHAR(10),Data!Q106)</f>
        <v xml:space="preserve">Jose Cruz
</v>
      </c>
      <c r="G105" s="4" t="str">
        <f>CONCATENATE(Data!R106,CHAR(10),Data!S106)</f>
        <v xml:space="preserve">
</v>
      </c>
      <c r="H105" s="4" t="str">
        <f>CONCATENATE(Data!T106,CHAR(10),Data!U106)</f>
        <v>Brent Fabian
949-676-1880</v>
      </c>
      <c r="I105" s="14" t="str">
        <f>CONCATENATE(IF(Data!V106&lt;&gt;"",TEXT(Data!V106,"mm-dd-yyy"),""),CHAR(10),Data!W106,CHAR(10),Data!X106)</f>
        <v xml:space="preserve">09-30-2020
05-0574705
Parkview/Gold Hill, LLC </v>
      </c>
      <c r="J105" s="14" t="str">
        <f>IF(ISBLANK(Data!Z106),(Data!Y106&amp;CHAR(10)&amp;Data!AB106),(Data!Y106&amp;CHAR(10)&amp;Data!AA106&amp;Data!Z106&amp;CHAR(10)&amp;Data!AB106))</f>
        <v>81
Jackson</v>
      </c>
      <c r="K105" s="4" t="str">
        <f>CONCATENATE(Data!AC106,CHAR(10),Data!AD106)</f>
        <v>MH Community
Senior/55+</v>
      </c>
      <c r="L105" s="14" t="str">
        <f>CONCATENATE(Data!AG106,CHAR(10),Data!AH106)</f>
        <v xml:space="preserve">
</v>
      </c>
      <c r="M105" s="4" t="str">
        <f>CONCATENATE(Data!AE106,CHAR(10),Data!AF106)</f>
        <v xml:space="preserve">Deborah Kemp
</v>
      </c>
    </row>
    <row r="106" spans="1:13" x14ac:dyDescent="0.2">
      <c r="A106" s="21" t="str">
        <f>Data!B107</f>
        <v>Tanya Vidaurri</v>
      </c>
      <c r="B106" s="21" t="str">
        <f>Data!C107</f>
        <v>Jeannette Lockwood</v>
      </c>
      <c r="C106" s="4" t="str">
        <f>CONCATENATE(Data!D107,CHAR(10),Data!E107,CHAR(10),Data!F107, ", ",Data!G107,"  ",Data!H107)</f>
        <v>PEACHWOOD VILLAGE
1570 S Peach St
Medford, OR  97501</v>
      </c>
      <c r="D106" s="4" t="str">
        <f>CONCATENATE(Data!L107,CHAR(10),"PH: ",Data!M107,CHAR(10),"Fax: ",Data!N107)</f>
        <v xml:space="preserve">Peachwood@
PH: 541-734-2253
Fax: </v>
      </c>
      <c r="E106" s="4" t="str">
        <f>CONCATENATE(Data!K107,CHAR(10),Data!I107)</f>
        <v xml:space="preserve">Matthew Aragon
</v>
      </c>
      <c r="F106" s="4" t="str">
        <f>CONCATENATE(Data!O107,CHAR(10),Data!P107,CHAR(10),Data!Q107)</f>
        <v xml:space="preserve">
</v>
      </c>
      <c r="G106" s="4" t="str">
        <f>CONCATENATE(Data!R107,CHAR(10),Data!S107)</f>
        <v xml:space="preserve">
</v>
      </c>
      <c r="H106" s="4" t="str">
        <f>CONCATENATE(Data!T107,CHAR(10),Data!U107)</f>
        <v>Brent Fabian
949-676-1880</v>
      </c>
      <c r="I106" s="14" t="str">
        <f>CONCATENATE(IF(Data!V107&lt;&gt;"",TEXT(Data!V107,"mm-dd-yyy"),""),CHAR(10),Data!W107,CHAR(10),Data!X107)</f>
        <v>12-01-2025
39-5114079
Peachwood MHC, LLC</v>
      </c>
      <c r="J106" s="14" t="str">
        <f>IF(ISBLANK(Data!Z107),(Data!Y107&amp;CHAR(10)&amp;Data!AB107),(Data!Y107&amp;CHAR(10)&amp;Data!AA107&amp;Data!Z107&amp;CHAR(10)&amp;Data!AB107))</f>
        <v>147
Jackson</v>
      </c>
      <c r="K106" s="4" t="str">
        <f>CONCATENATE(Data!AC107,CHAR(10),Data!AD107)</f>
        <v>MH Community
Family/All Age</v>
      </c>
      <c r="L106" s="14" t="str">
        <f>CONCATENATE(Data!AG107,CHAR(10),Data!AH107)</f>
        <v xml:space="preserve">
</v>
      </c>
      <c r="M106" s="4" t="str">
        <f>CONCATENATE(Data!AE107,CHAR(10),Data!AF107)</f>
        <v xml:space="preserve">Deborah Kemp
</v>
      </c>
    </row>
    <row r="107" spans="1:13" x14ac:dyDescent="0.2">
      <c r="A107" s="21" t="str">
        <f>Data!B108</f>
        <v>Tanya Vidaurri</v>
      </c>
      <c r="B107" s="21" t="str">
        <f>Data!C108</f>
        <v>Jeannette Lockwood</v>
      </c>
      <c r="C107" s="4" t="str">
        <f>CONCATENATE(Data!D108,CHAR(10),Data!E108,CHAR(10),Data!F108, ", ",Data!G108,"  ",Data!H108)</f>
        <v>RIVER PLACE   
239 River Place Dr
Roseburg, OR  97471</v>
      </c>
      <c r="D107" s="4" t="str">
        <f>CONCATENATE(Data!L108,CHAR(10),"PH: ",Data!M108,CHAR(10),"Fax: ",Data!N108)</f>
        <v>River@
PH: 541-679-3927
Fax: 541-679-3945</v>
      </c>
      <c r="E107" s="4" t="str">
        <f>CONCATENATE(Data!K108,CHAR(10),Data!I108)</f>
        <v xml:space="preserve">Lewy Baughman
</v>
      </c>
      <c r="F107" s="4" t="str">
        <f>CONCATENATE(Data!O108,CHAR(10),Data!P108,CHAR(10),Data!Q108)</f>
        <v>Udi Seaton
541-580-8799
riverpace_tech1@</v>
      </c>
      <c r="G107" s="4" t="str">
        <f>CONCATENATE(Data!R108,CHAR(10),Data!S108)</f>
        <v xml:space="preserve">
</v>
      </c>
      <c r="H107" s="4" t="str">
        <f>CONCATENATE(Data!T108,CHAR(10),Data!U108)</f>
        <v>Brent Fabian
949-676-1880</v>
      </c>
      <c r="I107" s="14" t="str">
        <f>CONCATENATE(IF(Data!V108&lt;&gt;"",TEXT(Data!V108,"mm-dd-yyy"),""),CHAR(10),Data!W108,CHAR(10),Data!X108)</f>
        <v>06-20-2005
82-1041218
River Place MHC, LLC</v>
      </c>
      <c r="J107" s="14" t="str">
        <f>IF(ISBLANK(Data!Z108),(Data!Y108&amp;CHAR(10)&amp;Data!AB108),(Data!Y108&amp;CHAR(10)&amp;Data!AA108&amp;Data!Z108&amp;CHAR(10)&amp;Data!AB108))</f>
        <v>159
Douglas</v>
      </c>
      <c r="K107" s="4" t="str">
        <f>CONCATENATE(Data!AC108,CHAR(10),Data!AD108)</f>
        <v>MH Community
Family/All Age</v>
      </c>
      <c r="L107" s="14" t="str">
        <f>CONCATENATE(Data!AG108,CHAR(10),Data!AH108)</f>
        <v xml:space="preserve">
</v>
      </c>
      <c r="M107" s="4" t="str">
        <f>CONCATENATE(Data!AE108,CHAR(10),Data!AF108)</f>
        <v xml:space="preserve">Deborah Kemp
</v>
      </c>
    </row>
    <row r="108" spans="1:13" x14ac:dyDescent="0.2">
      <c r="A108" s="21" t="str">
        <f>Data!B109</f>
        <v>Tanya Vidaurri</v>
      </c>
      <c r="B108" s="21" t="str">
        <f>Data!C109</f>
        <v>Jeannette Lockwood</v>
      </c>
      <c r="C108" s="4" t="str">
        <f>CONCATENATE(Data!D109,CHAR(10),Data!E109,CHAR(10),Data!F109, ", ",Data!G109,"  ",Data!H109)</f>
        <v>ROGUE LEA ESTATES
414 Currie Ln
Grants Pass, OR  97526</v>
      </c>
      <c r="D108" s="4" t="str">
        <f>CONCATENATE(Data!L109,CHAR(10),"PH: ",Data!M109,CHAR(10),"Fax: ",Data!N109)</f>
        <v xml:space="preserve">Rogue@
PH: 541-476-9903
Fax: </v>
      </c>
      <c r="E108" s="4" t="str">
        <f>CONCATENATE(Data!K109,CHAR(10),Data!I109)</f>
        <v xml:space="preserve">Brandon Wiechec
</v>
      </c>
      <c r="F108" s="4" t="str">
        <f>CONCATENATE(Data!O109,CHAR(10),Data!P109,CHAR(10),Data!Q109)</f>
        <v>Cedar Hursh
Roguemaint@</v>
      </c>
      <c r="G108" s="4" t="str">
        <f>CONCATENATE(Data!R109,CHAR(10),Data!S109)</f>
        <v xml:space="preserve">
</v>
      </c>
      <c r="H108" s="4" t="str">
        <f>CONCATENATE(Data!T109,CHAR(10),Data!U109)</f>
        <v>Brent Fabian
949-676-1880</v>
      </c>
      <c r="I108" s="14" t="str">
        <f>CONCATENATE(IF(Data!V109&lt;&gt;"",TEXT(Data!V109,"mm-dd-yyy"),""),CHAR(10),Data!W109,CHAR(10),Data!X109)</f>
        <v>03-31-2011
90-0669816
Rogue Lea MHC, LLC</v>
      </c>
      <c r="J108" s="14" t="str">
        <f>IF(ISBLANK(Data!Z109),(Data!Y109&amp;CHAR(10)&amp;Data!AB109),(Data!Y109&amp;CHAR(10)&amp;Data!AA109&amp;Data!Z109&amp;CHAR(10)&amp;Data!AB109))</f>
        <v>215
Josephine</v>
      </c>
      <c r="K108" s="4" t="str">
        <f>CONCATENATE(Data!AC109,CHAR(10),Data!AD109)</f>
        <v>MH Community
Senior/55+</v>
      </c>
      <c r="L108" s="14" t="str">
        <f>CONCATENATE(Data!AG109,CHAR(10),Data!AH109)</f>
        <v xml:space="preserve">
</v>
      </c>
      <c r="M108" s="4" t="str">
        <f>CONCATENATE(Data!AE109,CHAR(10),Data!AF109)</f>
        <v xml:space="preserve">Elizabeth Birrueta
</v>
      </c>
    </row>
    <row r="109" spans="1:13" x14ac:dyDescent="0.2">
      <c r="A109" s="21" t="str">
        <f>Data!B110</f>
        <v>Tanya Vidaurri</v>
      </c>
      <c r="B109" s="21" t="str">
        <f>Data!C110</f>
        <v>Jeannette Lockwood</v>
      </c>
      <c r="C109" s="4" t="str">
        <f>CONCATENATE(Data!D110,CHAR(10),Data!E110,CHAR(10),Data!F110, ", ",Data!G110,"  ",Data!H110)</f>
        <v>TABLE ROCK     
6850 Downing Rd
Central Point, OR  97502</v>
      </c>
      <c r="D109" s="4" t="str">
        <f>CONCATENATE(Data!L110,CHAR(10),"PH: ",Data!M110,CHAR(10),"Fax: ",Data!N110)</f>
        <v>TableRock@
PH: 541-826-5511
Fax: 541-919-1849</v>
      </c>
      <c r="E109" s="4" t="str">
        <f>CONCATENATE(Data!K110,CHAR(10),Data!I110)</f>
        <v>Heather Ewart
mail: Butte Crest</v>
      </c>
      <c r="F109" s="4" t="str">
        <f>CONCATENATE(Data!O110,CHAR(10),Data!P110,CHAR(10),Data!Q110)</f>
        <v xml:space="preserve">Derek Schaller
</v>
      </c>
      <c r="G109" s="4" t="str">
        <f>CONCATENATE(Data!R110,CHAR(10),Data!S110)</f>
        <v xml:space="preserve">
</v>
      </c>
      <c r="H109" s="4" t="str">
        <f>CONCATENATE(Data!T110,CHAR(10),Data!U110)</f>
        <v>Brent Fabian
949-676-1880</v>
      </c>
      <c r="I109" s="14" t="str">
        <f>CONCATENATE(IF(Data!V110&lt;&gt;"",TEXT(Data!V110,"mm-dd-yyy"),""),CHAR(10),Data!W110,CHAR(10),Data!X110)</f>
        <v>02-07-2017
81-4957836
Table Rock MHC, LLC</v>
      </c>
      <c r="J109" s="14" t="str">
        <f>IF(ISBLANK(Data!Z110),(Data!Y110&amp;CHAR(10)&amp;Data!AB110),(Data!Y110&amp;CHAR(10)&amp;Data!AA110&amp;Data!Z110&amp;CHAR(10)&amp;Data!AB110))</f>
        <v>75
Jackson</v>
      </c>
      <c r="K109" s="4" t="str">
        <f>CONCATENATE(Data!AC110,CHAR(10),Data!AD110)</f>
        <v>MH Community
Family/All Age</v>
      </c>
      <c r="L109" s="14" t="str">
        <f>CONCATENATE(Data!AG110,CHAR(10),Data!AH110)</f>
        <v xml:space="preserve">
</v>
      </c>
      <c r="M109" s="4" t="str">
        <f>CONCATENATE(Data!AE110,CHAR(10),Data!AF110)</f>
        <v xml:space="preserve">Elizabeth Birrueta
</v>
      </c>
    </row>
    <row r="110" spans="1:13" x14ac:dyDescent="0.2">
      <c r="A110" s="21" t="str">
        <f>Data!B111</f>
        <v>Tanya Vidaurri</v>
      </c>
      <c r="B110" s="21" t="str">
        <f>Data!C111</f>
        <v>Jennifer Peters</v>
      </c>
      <c r="C110" s="4" t="str">
        <f>CONCATENATE(Data!D111,CHAR(10),Data!E111,CHAR(10),Data!F111, ", ",Data!G111,"  ",Data!H111)</f>
        <v>ALPINE VISTA VILLAGE
6069 Golden Willow Ct
Loveland, CO  80538</v>
      </c>
      <c r="D110" s="4" t="str">
        <f>CONCATENATE(Data!L111,CHAR(10),"PH: ",Data!M111,CHAR(10),"Fax: ",Data!N111)</f>
        <v xml:space="preserve">Alpinevista@
PH: 970-663-4655
Fax: </v>
      </c>
      <c r="E110" s="4" t="str">
        <f>CONCATENATE(Data!K111,CHAR(10),Data!I111)</f>
        <v xml:space="preserve">Alysa Hart
</v>
      </c>
      <c r="F110" s="4" t="str">
        <f>CONCATENATE(Data!O111,CHAR(10),Data!P111,CHAR(10),Data!Q111)</f>
        <v xml:space="preserve">Abel Ramirez
970-652-5117
</v>
      </c>
      <c r="G110" s="4" t="str">
        <f>CONCATENATE(Data!R111,CHAR(10),Data!S111)</f>
        <v xml:space="preserve">
</v>
      </c>
      <c r="H110" s="4" t="str">
        <f>CONCATENATE(Data!T111,CHAR(10),Data!U111)</f>
        <v>Nicholas Gardner
949-486-7121</v>
      </c>
      <c r="I110" s="14" t="str">
        <f>CONCATENATE(IF(Data!V111&lt;&gt;"",TEXT(Data!V111,"mm-dd-yyy"),""),CHAR(10),Data!W111,CHAR(10),Data!X111)</f>
        <v>11-30-2018
83-2230887
Alpine Vista MHC, LLC</v>
      </c>
      <c r="J110" s="14" t="str">
        <f>IF(ISBLANK(Data!Z111),(Data!Y111&amp;CHAR(10)&amp;Data!AB111),(Data!Y111&amp;CHAR(10)&amp;Data!AA111&amp;Data!Z111&amp;CHAR(10)&amp;Data!AB111))</f>
        <v>123
Larimer</v>
      </c>
      <c r="K110" s="4" t="str">
        <f>CONCATENATE(Data!AC111,CHAR(10),Data!AD111)</f>
        <v>MH Community
Family/All Age</v>
      </c>
      <c r="L110" s="14" t="str">
        <f>CONCATENATE(Data!AG111,CHAR(10),Data!AH111)</f>
        <v xml:space="preserve">
</v>
      </c>
      <c r="M110" s="4" t="str">
        <f>CONCATENATE(Data!AE111,CHAR(10),Data!AF111)</f>
        <v xml:space="preserve">Elizabeth Birrueta
</v>
      </c>
    </row>
    <row r="111" spans="1:13" x14ac:dyDescent="0.2">
      <c r="A111" s="21" t="str">
        <f>Data!B112</f>
        <v>Tanya Vidaurri</v>
      </c>
      <c r="B111" s="21" t="str">
        <f>Data!C112</f>
        <v>Jennifer Peters</v>
      </c>
      <c r="C111" s="4" t="str">
        <f>CONCATENATE(Data!D112,CHAR(10),Data!E112,CHAR(10),Data!F112, ", ",Data!G112,"  ",Data!H112)</f>
        <v>APPLE TREE
5033 Country Road 335 Trlr 48
New Castle, CO  81647</v>
      </c>
      <c r="D111" s="4" t="str">
        <f>CONCATENATE(Data!L112,CHAR(10),"PH: ",Data!M112,CHAR(10),"Fax: ",Data!N112)</f>
        <v xml:space="preserve">AppleTree@
PH: 970-984-2247
Fax: </v>
      </c>
      <c r="E111" s="4" t="str">
        <f>CONCATENATE(Data!K112,CHAR(10),Data!I112)</f>
        <v>Rachael Koschak (Asst Mgr)
BLF Utilities</v>
      </c>
      <c r="F111" s="4" t="str">
        <f>CONCATENATE(Data!O112,CHAR(10),Data!P112,CHAR(10),Data!Q112)</f>
        <v>Henry Hendrickson (Mgr)
970-989-5279
AppleTree_maint@</v>
      </c>
      <c r="G111" s="4" t="str">
        <f>CONCATENATE(Data!R112,CHAR(10),Data!S112)</f>
        <v xml:space="preserve">
</v>
      </c>
      <c r="H111" s="4" t="str">
        <f>CONCATENATE(Data!T112,CHAR(10),Data!U112)</f>
        <v>Nicholas Gardner
949-486-7121</v>
      </c>
      <c r="I111" s="14" t="str">
        <f>CONCATENATE(IF(Data!V112&lt;&gt;"",TEXT(Data!V112,"mm-dd-yyy"),""),CHAR(10),Data!W112,CHAR(10),Data!X112)</f>
        <v>11-20-2020
85-3829657
Apple Tree MHC, LLC</v>
      </c>
      <c r="J111" s="14" t="str">
        <f>IF(ISBLANK(Data!Z112),(Data!Y112&amp;CHAR(10)&amp;Data!AB112),(Data!Y112&amp;CHAR(10)&amp;Data!AA112&amp;Data!Z112&amp;CHAR(10)&amp;Data!AB112))</f>
        <v>294
Garfield</v>
      </c>
      <c r="K111" s="4" t="str">
        <f>CONCATENATE(Data!AC112,CHAR(10),Data!AD112)</f>
        <v>MH Community
Family/All Age</v>
      </c>
      <c r="L111" s="14" t="str">
        <f>CONCATENATE(Data!AG112,CHAR(10),Data!AH112)</f>
        <v xml:space="preserve">
</v>
      </c>
      <c r="M111" s="4" t="str">
        <f>CONCATENATE(Data!AE112,CHAR(10),Data!AF112)</f>
        <v xml:space="preserve">Elizabeth Birrueta
</v>
      </c>
    </row>
    <row r="112" spans="1:13" x14ac:dyDescent="0.2">
      <c r="A112" s="21" t="str">
        <f>Data!B113</f>
        <v>Tanya Vidaurri</v>
      </c>
      <c r="B112" s="21" t="str">
        <f>Data!C113</f>
        <v>Jennifer Peters</v>
      </c>
      <c r="C112" s="4" t="str">
        <f>CONCATENATE(Data!D113,CHAR(10),Data!E113,CHAR(10),Data!F113, ", ",Data!G113,"  ",Data!H113)</f>
        <v>BELLA VISTA
333 37th St
Evans, CO  80620</v>
      </c>
      <c r="D112" s="4" t="str">
        <f>CONCATENATE(Data!L113,CHAR(10),"PH: ",Data!M113,CHAR(10),"Fax: ",Data!N113)</f>
        <v xml:space="preserve">Bellavista@
PH: 970-342-0511
Fax: </v>
      </c>
      <c r="E112" s="4" t="str">
        <f>CONCATENATE(Data!K113,CHAR(10),Data!I113)</f>
        <v>Ashley Gonzalez 
mail: Terrace Park</v>
      </c>
      <c r="F112" s="4" t="str">
        <f>CONCATENATE(Data!O113,CHAR(10),Data!P113,CHAR(10),Data!Q113)</f>
        <v>Patrick Thompson 
970-430-7251
BellaVista_gk1@</v>
      </c>
      <c r="G112" s="4" t="str">
        <f>CONCATENATE(Data!R113,CHAR(10),Data!S113)</f>
        <v xml:space="preserve">
</v>
      </c>
      <c r="H112" s="4" t="str">
        <f>CONCATENATE(Data!T113,CHAR(10),Data!U113)</f>
        <v>Nicholas Gardner
949-486-7121</v>
      </c>
      <c r="I112" s="14" t="str">
        <f>CONCATENATE(IF(Data!V113&lt;&gt;"",TEXT(Data!V113,"mm-dd-yyy"),""),CHAR(10),Data!W113,CHAR(10),Data!X113)</f>
        <v>01-17-2020
84-3656923
Bella Vista MHC, LLC</v>
      </c>
      <c r="J112" s="14" t="str">
        <f>IF(ISBLANK(Data!Z113),(Data!Y113&amp;CHAR(10)&amp;Data!AB113),(Data!Y113&amp;CHAR(10)&amp;Data!AA113&amp;Data!Z113&amp;CHAR(10)&amp;Data!AB113))</f>
        <v>52
Weld</v>
      </c>
      <c r="K112" s="4" t="str">
        <f>CONCATENATE(Data!AC113,CHAR(10),Data!AD113)</f>
        <v>MH Community
Family/All Age</v>
      </c>
      <c r="L112" s="14" t="str">
        <f>CONCATENATE(Data!AG113,CHAR(10),Data!AH113)</f>
        <v xml:space="preserve">
</v>
      </c>
      <c r="M112" s="4" t="str">
        <f>CONCATENATE(Data!AE113,CHAR(10),Data!AF113)</f>
        <v xml:space="preserve">Elizabeth Birrueta
</v>
      </c>
    </row>
    <row r="113" spans="1:13" x14ac:dyDescent="0.2">
      <c r="A113" s="21" t="str">
        <f>Data!B114</f>
        <v>Tanya Vidaurri</v>
      </c>
      <c r="B113" s="21" t="str">
        <f>Data!C114</f>
        <v>Jennifer Peters</v>
      </c>
      <c r="C113" s="4" t="str">
        <f>CONCATENATE(Data!D114,CHAR(10),Data!E114,CHAR(10),Data!F114, ", ",Data!G114,"  ",Data!H114)</f>
        <v>CASTLE PARK
2 Darren St
Castle Rock, CO  80109</v>
      </c>
      <c r="D113" s="4" t="str">
        <f>CONCATENATE(Data!L114,CHAR(10),"PH: ",Data!M114,CHAR(10),"Fax: ",Data!N114)</f>
        <v xml:space="preserve">Castle@
PH: 720-510-3108
Fax: </v>
      </c>
      <c r="E113" s="4" t="str">
        <f>CONCATENATE(Data!K114,CHAR(10),Data!I114)</f>
        <v xml:space="preserve">Analiz Hart
</v>
      </c>
      <c r="F113" s="4" t="str">
        <f>CONCATENATE(Data!O114,CHAR(10),Data!P114,CHAR(10),Data!Q114)</f>
        <v>Open Position
CastlePark_tech1@</v>
      </c>
      <c r="G113" s="4" t="str">
        <f>CONCATENATE(Data!R114,CHAR(10),Data!S114)</f>
        <v xml:space="preserve">
</v>
      </c>
      <c r="H113" s="4" t="str">
        <f>CONCATENATE(Data!T114,CHAR(10),Data!U114)</f>
        <v>Nicholas Gardner
949-486-7121</v>
      </c>
      <c r="I113" s="14" t="str">
        <f>CONCATENATE(IF(Data!V114&lt;&gt;"",TEXT(Data!V114,"mm-dd-yyy"),""),CHAR(10),Data!W114,CHAR(10),Data!X114)</f>
        <v>01-15-2019
83-2651492
Castle Park MHC, LLC</v>
      </c>
      <c r="J113" s="14" t="str">
        <f>IF(ISBLANK(Data!Z114),(Data!Y114&amp;CHAR(10)&amp;Data!AB114),(Data!Y114&amp;CHAR(10)&amp;Data!AA114&amp;Data!Z114&amp;CHAR(10)&amp;Data!AB114))</f>
        <v>74
Douglas</v>
      </c>
      <c r="K113" s="4" t="str">
        <f>CONCATENATE(Data!AC114,CHAR(10),Data!AD114)</f>
        <v>MH Community
Family/All Age</v>
      </c>
      <c r="L113" s="14" t="str">
        <f>CONCATENATE(Data!AG114,CHAR(10),Data!AH114)</f>
        <v xml:space="preserve">
</v>
      </c>
      <c r="M113" s="4" t="str">
        <f>CONCATENATE(Data!AE114,CHAR(10),Data!AF114)</f>
        <v xml:space="preserve">Elizabeth Birrueta
</v>
      </c>
    </row>
    <row r="114" spans="1:13" x14ac:dyDescent="0.2">
      <c r="A114" s="21" t="str">
        <f>Data!B115</f>
        <v>Tanya Vidaurri</v>
      </c>
      <c r="B114" s="21" t="str">
        <f>Data!C115</f>
        <v>Jennifer Peters</v>
      </c>
      <c r="C114" s="4" t="str">
        <f>CONCATENATE(Data!D115,CHAR(10),Data!E115,CHAR(10),Data!F115, ", ",Data!G115,"  ",Data!H115)</f>
        <v>COUNTRY ESTATES (CO)
3500 35th Ave
Greeley, CO  80634</v>
      </c>
      <c r="D114" s="4" t="str">
        <f>CONCATENATE(Data!L115,CHAR(10),"PH: ",Data!M115,CHAR(10),"Fax: ",Data!N115)</f>
        <v xml:space="preserve">CountryEstatesCO@
PH: 970-330-2690
Fax: </v>
      </c>
      <c r="E114" s="4" t="str">
        <f>CONCATENATE(Data!K115,CHAR(10),Data!I115)</f>
        <v xml:space="preserve">Karen Fernandez
</v>
      </c>
      <c r="F114" s="4" t="str">
        <f>CONCATENATE(Data!O115,CHAR(10),Data!P115,CHAR(10),Data!Q115)</f>
        <v xml:space="preserve">Russell Higgins
970-381-3370
</v>
      </c>
      <c r="G114" s="4" t="str">
        <f>CONCATENATE(Data!R115,CHAR(10),Data!S115)</f>
        <v xml:space="preserve">
</v>
      </c>
      <c r="H114" s="4" t="str">
        <f>CONCATENATE(Data!T115,CHAR(10),Data!U115)</f>
        <v>Nicholas Gardner
949-486-7121</v>
      </c>
      <c r="I114" s="14" t="str">
        <f>CONCATENATE(IF(Data!V115&lt;&gt;"",TEXT(Data!V115,"mm-dd-yyy"),""),CHAR(10),Data!W115,CHAR(10),Data!X115)</f>
        <v>01-15-2021
85-4173830
Country Estates CO, LLC</v>
      </c>
      <c r="J114" s="14" t="str">
        <f>IF(ISBLANK(Data!Z115),(Data!Y115&amp;CHAR(10)&amp;Data!AB115),(Data!Y115&amp;CHAR(10)&amp;Data!AA115&amp;Data!Z115&amp;CHAR(10)&amp;Data!AB115))</f>
        <v>195
Weld</v>
      </c>
      <c r="K114" s="4" t="str">
        <f>CONCATENATE(Data!AC115,CHAR(10),Data!AD115)</f>
        <v>MH Community
Family/All Age</v>
      </c>
      <c r="L114" s="14" t="str">
        <f>CONCATENATE(Data!AG115,CHAR(10),Data!AH115)</f>
        <v xml:space="preserve">
</v>
      </c>
      <c r="M114" s="4" t="str">
        <f>CONCATENATE(Data!AE115,CHAR(10),Data!AF115)</f>
        <v xml:space="preserve">Elizabeth Birrueta
</v>
      </c>
    </row>
    <row r="115" spans="1:13" x14ac:dyDescent="0.2">
      <c r="A115" s="21" t="str">
        <f>Data!B116</f>
        <v>Tanya Vidaurri</v>
      </c>
      <c r="B115" s="21" t="str">
        <f>Data!C116</f>
        <v>Jennifer Peters</v>
      </c>
      <c r="C115" s="4" t="str">
        <f>CONCATENATE(Data!D116,CHAR(10),Data!E116,CHAR(10),Data!F116, ", ",Data!G116,"  ",Data!H116)</f>
        <v>LAFAYETTE GARDENS
11700 E So. Boulder Rd #300
Lafayette, CO  80026</v>
      </c>
      <c r="D115" s="4" t="str">
        <f>CONCATENATE(Data!L116,CHAR(10),"PH: ",Data!M116,CHAR(10),"Fax: ",Data!N116)</f>
        <v xml:space="preserve">Lafayette@
PH: 303-665-5822
Fax: </v>
      </c>
      <c r="E115" s="4" t="str">
        <f>CONCATENATE(Data!K116,CHAR(10),Data!I116)</f>
        <v xml:space="preserve">AnnaMay Smolinsky
</v>
      </c>
      <c r="F115" s="4" t="str">
        <f>CONCATENATE(Data!O116,CHAR(10),Data!P116,CHAR(10),Data!Q116)</f>
        <v xml:space="preserve">Russell Machado
720-569-2682
</v>
      </c>
      <c r="G115" s="4" t="str">
        <f>CONCATENATE(Data!R116,CHAR(10),Data!S116)</f>
        <v xml:space="preserve">
</v>
      </c>
      <c r="H115" s="4" t="str">
        <f>CONCATENATE(Data!T116,CHAR(10),Data!U116)</f>
        <v>Nicholas Gardner
949-486-7121</v>
      </c>
      <c r="I115" s="14" t="str">
        <f>CONCATENATE(IF(Data!V116&lt;&gt;"",TEXT(Data!V116,"mm-dd-yyy"),""),CHAR(10),Data!W116,CHAR(10),Data!X116)</f>
        <v>10-28-2019
84-2803310
Lafayette MHC, LLC</v>
      </c>
      <c r="J115" s="14" t="str">
        <f>IF(ISBLANK(Data!Z116),(Data!Y116&amp;CHAR(10)&amp;Data!AB116),(Data!Y116&amp;CHAR(10)&amp;Data!AA116&amp;Data!Z116&amp;CHAR(10)&amp;Data!AB116))</f>
        <v>135
Boulder</v>
      </c>
      <c r="K115" s="4" t="str">
        <f>CONCATENATE(Data!AC116,CHAR(10),Data!AD116)</f>
        <v>MH Community
Family/All Age</v>
      </c>
      <c r="L115" s="14" t="str">
        <f>CONCATENATE(Data!AG116,CHAR(10),Data!AH116)</f>
        <v xml:space="preserve">
</v>
      </c>
      <c r="M115" s="4" t="str">
        <f>CONCATENATE(Data!AE116,CHAR(10),Data!AF116)</f>
        <v xml:space="preserve">Elizabeth Birrueta
</v>
      </c>
    </row>
    <row r="116" spans="1:13" x14ac:dyDescent="0.2">
      <c r="A116" s="21" t="str">
        <f>Data!B117</f>
        <v>Tanya Vidaurri</v>
      </c>
      <c r="B116" s="21" t="str">
        <f>Data!C117</f>
        <v>Jennifer Peters</v>
      </c>
      <c r="C116" s="4" t="str">
        <f>CONCATENATE(Data!D117,CHAR(10),Data!E117,CHAR(10),Data!F117, ", ",Data!G117,"  ",Data!H117)</f>
        <v>MOUNTAIN VIEW
900 Mountain View Ave
Longmont, CO  80501</v>
      </c>
      <c r="D116" s="4" t="str">
        <f>CONCATENATE(Data!L117,CHAR(10),"PH: ",Data!M117,CHAR(10),"Fax: ",Data!N117)</f>
        <v xml:space="preserve">MountainView@
PH: 303-772-0911
Fax: </v>
      </c>
      <c r="E116" s="4" t="str">
        <f>CONCATENATE(Data!K117,CHAR(10),Data!I117)</f>
        <v xml:space="preserve">Natalie Olson
</v>
      </c>
      <c r="F116" s="4" t="str">
        <f>CONCATENATE(Data!O117,CHAR(10),Data!P117,CHAR(10),Data!Q117)</f>
        <v xml:space="preserve">Tony Robertson
720-340-0878
</v>
      </c>
      <c r="G116" s="4" t="str">
        <f>CONCATENATE(Data!R117,CHAR(10),Data!S117)</f>
        <v xml:space="preserve">
</v>
      </c>
      <c r="H116" s="4" t="str">
        <f>CONCATENATE(Data!T117,CHAR(10),Data!U117)</f>
        <v>Nicholas Gardner
949-486-7121</v>
      </c>
      <c r="I116" s="14" t="str">
        <f>CONCATENATE(IF(Data!V117&lt;&gt;"",TEXT(Data!V117,"mm-dd-yyy"),""),CHAR(10),Data!W117,CHAR(10),Data!X117)</f>
        <v>08-23-2021
87-1055099
IPG Capital Mountain View MHC, LLC</v>
      </c>
      <c r="J116" s="14" t="str">
        <f>IF(ISBLANK(Data!Z117),(Data!Y117&amp;CHAR(10)&amp;Data!AB117),(Data!Y117&amp;CHAR(10)&amp;Data!AA117&amp;Data!Z117&amp;CHAR(10)&amp;Data!AB117))</f>
        <v>81
Boulder</v>
      </c>
      <c r="K116" s="4" t="str">
        <f>CONCATENATE(Data!AC117,CHAR(10),Data!AD117)</f>
        <v>MH Community
Senior/55+</v>
      </c>
      <c r="L116" s="14" t="str">
        <f>CONCATENATE(Data!AG117,CHAR(10),Data!AH117)</f>
        <v xml:space="preserve">
</v>
      </c>
      <c r="M116" s="4" t="str">
        <f>CONCATENATE(Data!AE117,CHAR(10),Data!AF117)</f>
        <v xml:space="preserve">Elizabeth Birrueta
</v>
      </c>
    </row>
    <row r="117" spans="1:13" x14ac:dyDescent="0.2">
      <c r="A117" s="21" t="str">
        <f>Data!B118</f>
        <v>Tanya Vidaurri</v>
      </c>
      <c r="B117" s="21" t="str">
        <f>Data!C118</f>
        <v>Jennifer Peters</v>
      </c>
      <c r="C117" s="4" t="str">
        <f>CONCATENATE(Data!D118,CHAR(10),Data!E118,CHAR(10),Data!F118, ", ",Data!G118,"  ",Data!H118)</f>
        <v>TERRACE PARK
2200 37th St #116
Evans, CO  80620</v>
      </c>
      <c r="D117" s="4" t="str">
        <f>CONCATENATE(Data!L118,CHAR(10),"PH: ",Data!M118,CHAR(10),"Fax: ",Data!N118)</f>
        <v xml:space="preserve">Terrace@
PH: 970-396-1212
Fax: </v>
      </c>
      <c r="E117" s="4" t="str">
        <f>CONCATENATE(Data!K118,CHAR(10),Data!I118)</f>
        <v>Ashley Gonzalez 
FedEx: space #116</v>
      </c>
      <c r="F117" s="4" t="str">
        <f>CONCATENATE(Data!O118,CHAR(10),Data!P118,CHAR(10),Data!Q118)</f>
        <v xml:space="preserve">Patrick Thompson 
970-430-7251
</v>
      </c>
      <c r="G117" s="4" t="str">
        <f>CONCATENATE(Data!R118,CHAR(10),Data!S118)</f>
        <v xml:space="preserve">
</v>
      </c>
      <c r="H117" s="4" t="str">
        <f>CONCATENATE(Data!T118,CHAR(10),Data!U118)</f>
        <v>Nicholas Gardner
949-486-7121</v>
      </c>
      <c r="I117" s="14" t="str">
        <f>CONCATENATE(IF(Data!V118&lt;&gt;"",TEXT(Data!V118,"mm-dd-yyy"),""),CHAR(10),Data!W118,CHAR(10),Data!X118)</f>
        <v>08-20-2020
85-1583114
Terrace Park MHC, LLC</v>
      </c>
      <c r="J117" s="14" t="str">
        <f>IF(ISBLANK(Data!Z118),(Data!Y118&amp;CHAR(10)&amp;Data!AB118),(Data!Y118&amp;CHAR(10)&amp;Data!AA118&amp;Data!Z118&amp;CHAR(10)&amp;Data!AB118))</f>
        <v>119
Weld</v>
      </c>
      <c r="K117" s="4" t="str">
        <f>CONCATENATE(Data!AC118,CHAR(10),Data!AD118)</f>
        <v>MH Community
Senior/55+</v>
      </c>
      <c r="L117" s="14" t="str">
        <f>CONCATENATE(Data!AG118,CHAR(10),Data!AH118)</f>
        <v xml:space="preserve">
</v>
      </c>
      <c r="M117" s="4" t="str">
        <f>CONCATENATE(Data!AE118,CHAR(10),Data!AF118)</f>
        <v xml:space="preserve">Elizabeth Birrueta
</v>
      </c>
    </row>
    <row r="118" spans="1:13" x14ac:dyDescent="0.2">
      <c r="A118" s="21" t="str">
        <f>Data!B119</f>
        <v>Tanya Vidaurri</v>
      </c>
      <c r="B118" s="21" t="str">
        <f>Data!C119</f>
        <v>Jennifer Peters</v>
      </c>
      <c r="C118" s="4" t="str">
        <f>CONCATENATE(Data!D119,CHAR(10),Data!E119,CHAR(10),Data!F119, ", ",Data!G119,"  ",Data!H119)</f>
        <v>GLENBRIER PARK
7000 Bunch Ct
Boise, ID  83714</v>
      </c>
      <c r="D118" s="4" t="str">
        <f>CONCATENATE(Data!L119,CHAR(10),"PH: ",Data!M119,CHAR(10),"Fax: ",Data!N119)</f>
        <v xml:space="preserve">Glenbrier@
PH: 208-853-8490
Fax: </v>
      </c>
      <c r="E118" s="4" t="str">
        <f>CONCATENATE(Data!K119,CHAR(10),Data!I119)</f>
        <v xml:space="preserve">Seamus O'Brien
</v>
      </c>
      <c r="F118" s="4" t="str">
        <f>CONCATENATE(Data!O119,CHAR(10),Data!P119,CHAR(10),Data!Q119)</f>
        <v>Brody Alspach
Glenbrier_tech1@</v>
      </c>
      <c r="G118" s="4" t="str">
        <f>CONCATENATE(Data!R119,CHAR(10),Data!S119)</f>
        <v xml:space="preserve">
</v>
      </c>
      <c r="H118" s="4" t="str">
        <f>CONCATENATE(Data!T119,CHAR(10),Data!U119)</f>
        <v>Chris Bowden
949-486-7153</v>
      </c>
      <c r="I118" s="14" t="str">
        <f>CONCATENATE(IF(Data!V119&lt;&gt;"",TEXT(Data!V119,"mm-dd-yyy"),""),CHAR(10),Data!W119,CHAR(10),Data!X119)</f>
        <v>09-28-2017
82-3734418
Glenbrier/Granger MHC, LLC</v>
      </c>
      <c r="J118" s="14" t="str">
        <f>IF(ISBLANK(Data!Z119),(Data!Y119&amp;CHAR(10)&amp;Data!AB119),(Data!Y119&amp;CHAR(10)&amp;Data!AA119&amp;Data!Z119&amp;CHAR(10)&amp;Data!AB119))</f>
        <v>102
Ada</v>
      </c>
      <c r="K118" s="4" t="str">
        <f>CONCATENATE(Data!AC119,CHAR(10),Data!AD119)</f>
        <v>MH Community
Senior/55+</v>
      </c>
      <c r="L118" s="14" t="str">
        <f>CONCATENATE(Data!AG119,CHAR(10),Data!AH119)</f>
        <v xml:space="preserve">
</v>
      </c>
      <c r="M118" s="4" t="str">
        <f>CONCATENATE(Data!AE119,CHAR(10),Data!AF119)</f>
        <v xml:space="preserve">Deborah Kemp
</v>
      </c>
    </row>
    <row r="119" spans="1:13" x14ac:dyDescent="0.2">
      <c r="A119" s="21" t="str">
        <f>Data!B120</f>
        <v>Tanya Vidaurri</v>
      </c>
      <c r="B119" s="21" t="str">
        <f>Data!C120</f>
        <v>Jennifer Peters</v>
      </c>
      <c r="C119" s="4" t="str">
        <f>CONCATENATE(Data!D120,CHAR(10),Data!E120,CHAR(10),Data!F120, ", ",Data!G120,"  ",Data!H120)</f>
        <v>GRANGER SENIOR
10030 N DeWitt Ln
Boise, ID  83704</v>
      </c>
      <c r="D119" s="4" t="str">
        <f>CONCATENATE(Data!L120,CHAR(10),"PH: ",Data!M120,CHAR(10),"Fax: ",Data!N120)</f>
        <v xml:space="preserve">Granger@
PH: 208-871-2256
Fax: </v>
      </c>
      <c r="E119" s="4" t="str">
        <f>CONCATENATE(Data!K120,CHAR(10),Data!I120)</f>
        <v>Seamus O'Brien
FedEx: Glenbrier</v>
      </c>
      <c r="F119" s="4" t="str">
        <f>CONCATENATE(Data!O120,CHAR(10),Data!P120,CHAR(10),Data!Q120)</f>
        <v>Brody Alspach
Glenbrier_tech1@</v>
      </c>
      <c r="G119" s="4" t="str">
        <f>CONCATENATE(Data!R120,CHAR(10),Data!S120)</f>
        <v xml:space="preserve">
</v>
      </c>
      <c r="H119" s="4" t="str">
        <f>CONCATENATE(Data!T120,CHAR(10),Data!U120)</f>
        <v>Chris Bowden
949-486-7153</v>
      </c>
      <c r="I119" s="14" t="str">
        <f>CONCATENATE(IF(Data!V120&lt;&gt;"",TEXT(Data!V120,"mm-dd-yyy"),""),CHAR(10),Data!W120,CHAR(10),Data!X120)</f>
        <v>09-28-2017
82-3734418
Glenbrier/Granger MHC, LLC</v>
      </c>
      <c r="J119" s="14" t="str">
        <f>IF(ISBLANK(Data!Z120),(Data!Y120&amp;CHAR(10)&amp;Data!AB120),(Data!Y120&amp;CHAR(10)&amp;Data!AA120&amp;Data!Z120&amp;CHAR(10)&amp;Data!AB120))</f>
        <v>65
Ada</v>
      </c>
      <c r="K119" s="4" t="str">
        <f>CONCATENATE(Data!AC120,CHAR(10),Data!AD120)</f>
        <v>MH Community
Senior/55+</v>
      </c>
      <c r="L119" s="14" t="str">
        <f>CONCATENATE(Data!AG120,CHAR(10),Data!AH120)</f>
        <v xml:space="preserve">
</v>
      </c>
      <c r="M119" s="4" t="str">
        <f>CONCATENATE(Data!AE120,CHAR(10),Data!AF120)</f>
        <v xml:space="preserve">Deborah Kemp
</v>
      </c>
    </row>
    <row r="120" spans="1:13" x14ac:dyDescent="0.2">
      <c r="A120" s="21" t="str">
        <f>Data!B121</f>
        <v>Tanya Vidaurri</v>
      </c>
      <c r="B120" s="21" t="str">
        <f>Data!C121</f>
        <v>Jennifer Peters</v>
      </c>
      <c r="C120" s="4" t="str">
        <f>CONCATENATE(Data!D121,CHAR(10),Data!E121,CHAR(10),Data!F121, ", ",Data!G121,"  ",Data!H121)</f>
        <v>RUSTIC ACRES
501 W Greenleaf St
Boise, ID  83713</v>
      </c>
      <c r="D120" s="4" t="str">
        <f>CONCATENATE(Data!L121,CHAR(10),"PH: ",Data!M121,CHAR(10),"Fax: ",Data!N121)</f>
        <v>Rustic@
PH: 208-375-3043
Fax: 208-375-3099</v>
      </c>
      <c r="E120" s="4" t="str">
        <f>CONCATENATE(Data!K121,CHAR(10),Data!I121)</f>
        <v xml:space="preserve">Misty Rawlins
</v>
      </c>
      <c r="F120" s="4" t="str">
        <f>CONCATENATE(Data!O121,CHAR(10),Data!P121,CHAR(10),Data!Q121)</f>
        <v xml:space="preserve">Mark Richesin
208-841-1750
</v>
      </c>
      <c r="G120" s="4" t="str">
        <f>CONCATENATE(Data!R121,CHAR(10),Data!S121)</f>
        <v xml:space="preserve">
</v>
      </c>
      <c r="H120" s="4" t="str">
        <f>CONCATENATE(Data!T121,CHAR(10),Data!U121)</f>
        <v>Chris Bowden
949-486-7153</v>
      </c>
      <c r="I120" s="14" t="str">
        <f>CONCATENATE(IF(Data!V121&lt;&gt;"",TEXT(Data!V121,"mm-dd-yyy"),""),CHAR(10),Data!W121,CHAR(10),Data!X121)</f>
        <v>09-22-2005
04-3826458
Rustic Acres MHC, LLC</v>
      </c>
      <c r="J120" s="14" t="str">
        <f>IF(ISBLANK(Data!Z121),(Data!Y121&amp;CHAR(10)&amp;Data!AB121),(Data!Y121&amp;CHAR(10)&amp;Data!AA121&amp;Data!Z121&amp;CHAR(10)&amp;Data!AB121))</f>
        <v>294
Ada</v>
      </c>
      <c r="K120" s="4" t="str">
        <f>CONCATENATE(Data!AC121,CHAR(10),Data!AD121)</f>
        <v>MH Community
Family/All Age</v>
      </c>
      <c r="L120" s="14" t="str">
        <f>CONCATENATE(Data!AG121,CHAR(10),Data!AH121)</f>
        <v xml:space="preserve">
</v>
      </c>
      <c r="M120" s="4" t="str">
        <f>CONCATENATE(Data!AE121,CHAR(10),Data!AF121)</f>
        <v xml:space="preserve">Deborah Kemp
</v>
      </c>
    </row>
    <row r="121" spans="1:13" x14ac:dyDescent="0.2">
      <c r="A121" s="21" t="str">
        <f>Data!B122</f>
        <v>Tanya Vidaurri</v>
      </c>
      <c r="B121" s="21" t="str">
        <f>Data!C122</f>
        <v>Jessica Hensley</v>
      </c>
      <c r="C121" s="4" t="str">
        <f>CONCATENATE(Data!D122,CHAR(10),Data!E122,CHAR(10),Data!F122, ", ",Data!G122,"  ",Data!H122)</f>
        <v>CHALET VILLAGE 
205 S 54th St #119
Springfield, OR  97478</v>
      </c>
      <c r="D121" s="4" t="str">
        <f>CONCATENATE(Data!L122,CHAR(10),"PH: ",Data!M122,CHAR(10),"Fax: ",Data!N122)</f>
        <v>Chalet@
PH: 541-747-8311
Fax: 541-747-9096</v>
      </c>
      <c r="E121" s="4" t="str">
        <f>CONCATENATE(Data!K122,CHAR(10),Data!I122)</f>
        <v xml:space="preserve">Cheryl Evenson
</v>
      </c>
      <c r="F121" s="4" t="str">
        <f>CONCATENATE(Data!O122,CHAR(10),Data!P122,CHAR(10),Data!Q122)</f>
        <v>Armando Diaz
Chalet_tech1@</v>
      </c>
      <c r="G121" s="4" t="str">
        <f>CONCATENATE(Data!R122,CHAR(10),Data!S122)</f>
        <v xml:space="preserve">
</v>
      </c>
      <c r="H121" s="4" t="str">
        <f>CONCATENATE(Data!T122,CHAR(10),Data!U122)</f>
        <v>Brent Fabian
949-676-1880</v>
      </c>
      <c r="I121" s="14" t="str">
        <f>CONCATENATE(IF(Data!V122&lt;&gt;"",TEXT(Data!V122,"mm-dd-yyy"),""),CHAR(10),Data!W122,CHAR(10),Data!X122)</f>
        <v xml:space="preserve">11-29-2004
13-4290019
Chalet Village MHC, LLC </v>
      </c>
      <c r="J121" s="14" t="str">
        <f>IF(ISBLANK(Data!Z122),(Data!Y122&amp;CHAR(10)&amp;Data!AB122),(Data!Y122&amp;CHAR(10)&amp;Data!AA122&amp;Data!Z122&amp;CHAR(10)&amp;Data!AB122))</f>
        <v>122
24RV Park
Lane</v>
      </c>
      <c r="K121" s="4" t="str">
        <f>CONCATENATE(Data!AC122,CHAR(10),Data!AD122)</f>
        <v>MH Community
Senior/55+</v>
      </c>
      <c r="L121" s="14" t="str">
        <f>CONCATENATE(Data!AG122,CHAR(10),Data!AH122)</f>
        <v xml:space="preserve">
</v>
      </c>
      <c r="M121" s="4" t="str">
        <f>CONCATENATE(Data!AE122,CHAR(10),Data!AF122)</f>
        <v xml:space="preserve">Deborah Kemp
</v>
      </c>
    </row>
    <row r="122" spans="1:13" x14ac:dyDescent="0.2">
      <c r="A122" s="21" t="str">
        <f>Data!B123</f>
        <v>Tanya Vidaurri</v>
      </c>
      <c r="B122" s="21" t="str">
        <f>Data!C123</f>
        <v>Jessica Hensley</v>
      </c>
      <c r="C122" s="4" t="str">
        <f>CONCATENATE(Data!D123,CHAR(10),Data!E123,CHAR(10),Data!F123, ", ",Data!G123,"  ",Data!H123)</f>
        <v>CHURCHILL MEADOWS 
1415 S Bertelsen Rd #20
Eugene, OR  97402</v>
      </c>
      <c r="D122" s="4" t="str">
        <f>CONCATENATE(Data!L123,CHAR(10),"PH: ",Data!M123,CHAR(10),"Fax: ",Data!N123)</f>
        <v>Churchill@
PH: 541-344-1616
Fax: 541-343-9414</v>
      </c>
      <c r="E122" s="4" t="str">
        <f>CONCATENATE(Data!K123,CHAR(10),Data!I123)</f>
        <v xml:space="preserve">Chelsea Shelton
</v>
      </c>
      <c r="F122" s="4" t="str">
        <f>CONCATENATE(Data!O123,CHAR(10),Data!P123,CHAR(10),Data!Q123)</f>
        <v xml:space="preserve">Alexander Morales Morales
</v>
      </c>
      <c r="G122" s="4" t="str">
        <f>CONCATENATE(Data!R123,CHAR(10),Data!S123)</f>
        <v xml:space="preserve">
</v>
      </c>
      <c r="H122" s="4" t="str">
        <f>CONCATENATE(Data!T123,CHAR(10),Data!U123)</f>
        <v>Brent Fabian
949-676-1880</v>
      </c>
      <c r="I122" s="14" t="str">
        <f>CONCATENATE(IF(Data!V123&lt;&gt;"",TEXT(Data!V123,"mm-dd-yyy"),""),CHAR(10),Data!W123,CHAR(10),Data!X123)</f>
        <v xml:space="preserve">07-21-2005
42-1670556
Churchill Meadows MHC, LLC </v>
      </c>
      <c r="J122" s="14" t="str">
        <f>IF(ISBLANK(Data!Z123),(Data!Y123&amp;CHAR(10)&amp;Data!AB123),(Data!Y123&amp;CHAR(10)&amp;Data!AA123&amp;Data!Z123&amp;CHAR(10)&amp;Data!AB123))</f>
        <v>159
Lane</v>
      </c>
      <c r="K122" s="4" t="str">
        <f>CONCATENATE(Data!AC123,CHAR(10),Data!AD123)</f>
        <v>MH Community
Family/All Age</v>
      </c>
      <c r="L122" s="14" t="str">
        <f>CONCATENATE(Data!AG123,CHAR(10),Data!AH123)</f>
        <v xml:space="preserve">
</v>
      </c>
      <c r="M122" s="4" t="str">
        <f>CONCATENATE(Data!AE123,CHAR(10),Data!AF123)</f>
        <v xml:space="preserve">Deborah Kemp
</v>
      </c>
    </row>
    <row r="123" spans="1:13" x14ac:dyDescent="0.2">
      <c r="A123" s="21" t="str">
        <f>Data!B124</f>
        <v>Tanya Vidaurri</v>
      </c>
      <c r="B123" s="21" t="str">
        <f>Data!C124</f>
        <v>Jessica Hensley</v>
      </c>
      <c r="C123" s="4" t="str">
        <f>CONCATENATE(Data!D124,CHAR(10),Data!E124,CHAR(10),Data!F124, ", ",Data!G124,"  ",Data!H124)</f>
        <v>COLUMBUS GREENS
5050 Columbus St SE #41
Albany, OR  97322</v>
      </c>
      <c r="D123" s="4" t="str">
        <f>CONCATENATE(Data!L124,CHAR(10),"PH: ",Data!M124,CHAR(10),"Fax: ",Data!N124)</f>
        <v>Columbus@
PH: 541-928-5163
Fax: 541-967-3292</v>
      </c>
      <c r="E123" s="4" t="str">
        <f>CONCATENATE(Data!K124,CHAR(10),Data!I124)</f>
        <v xml:space="preserve">Crystal Matthews
</v>
      </c>
      <c r="F123" s="4" t="str">
        <f>CONCATENATE(Data!O124,CHAR(10),Data!P124,CHAR(10),Data!Q124)</f>
        <v>Michael De Olus
Columbus_tech1@</v>
      </c>
      <c r="G123" s="4" t="str">
        <f>CONCATENATE(Data!R124,CHAR(10),Data!S124)</f>
        <v xml:space="preserve">
</v>
      </c>
      <c r="H123" s="4" t="str">
        <f>CONCATENATE(Data!T124,CHAR(10),Data!U124)</f>
        <v>Brent Fabian
949-676-1880</v>
      </c>
      <c r="I123" s="14" t="str">
        <f>CONCATENATE(IF(Data!V124&lt;&gt;"",TEXT(Data!V124,"mm-dd-yyy"),""),CHAR(10),Data!W124,CHAR(10),Data!X124)</f>
        <v>09-10-2013
46-2955391
Columbus Greens MHC, LLC</v>
      </c>
      <c r="J123" s="14" t="str">
        <f>IF(ISBLANK(Data!Z124),(Data!Y124&amp;CHAR(10)&amp;Data!AB124),(Data!Y124&amp;CHAR(10)&amp;Data!AA124&amp;Data!Z124&amp;CHAR(10)&amp;Data!AB124))</f>
        <v>268
Linn</v>
      </c>
      <c r="K123" s="4" t="str">
        <f>CONCATENATE(Data!AC124,CHAR(10),Data!AD124)</f>
        <v>MH Community
Family/All Age</v>
      </c>
      <c r="L123" s="14" t="str">
        <f>CONCATENATE(Data!AG124,CHAR(10),Data!AH124)</f>
        <v xml:space="preserve">
</v>
      </c>
      <c r="M123" s="4" t="str">
        <f>CONCATENATE(Data!AE124,CHAR(10),Data!AF124)</f>
        <v xml:space="preserve">Deborah Kemp
</v>
      </c>
    </row>
    <row r="124" spans="1:13" x14ac:dyDescent="0.2">
      <c r="A124" s="21" t="str">
        <f>Data!B125</f>
        <v>Tanya Vidaurri</v>
      </c>
      <c r="B124" s="21" t="str">
        <f>Data!C125</f>
        <v>Jessica Hensley</v>
      </c>
      <c r="C124" s="4" t="str">
        <f>CONCATENATE(Data!D125,CHAR(10),Data!E125,CHAR(10),Data!F125, ", ",Data!G125,"  ",Data!H125)</f>
        <v>GOLDEN OAKS
1125 58th St #106
Springfield, OR  97478</v>
      </c>
      <c r="D124" s="4" t="str">
        <f>CONCATENATE(Data!L125,CHAR(10),"PH: ",Data!M125,CHAR(10),"Fax: ",Data!N125)</f>
        <v>GoldenOaks@
PH: 541-747-1123
Fax: 541-636-0266</v>
      </c>
      <c r="E124" s="4" t="str">
        <f>CONCATENATE(Data!K125,CHAR(10),Data!I125)</f>
        <v xml:space="preserve">Kara Hannigan
</v>
      </c>
      <c r="F124" s="4" t="str">
        <f>CONCATENATE(Data!O125,CHAR(10),Data!P125,CHAR(10),Data!Q125)</f>
        <v xml:space="preserve">
</v>
      </c>
      <c r="G124" s="4" t="str">
        <f>CONCATENATE(Data!R125,CHAR(10),Data!S125)</f>
        <v xml:space="preserve">
</v>
      </c>
      <c r="H124" s="4" t="str">
        <f>CONCATENATE(Data!T125,CHAR(10),Data!U125)</f>
        <v>Brent Fabian
949-676-1880</v>
      </c>
      <c r="I124" s="14" t="str">
        <f>CONCATENATE(IF(Data!V125&lt;&gt;"",TEXT(Data!V125,"mm-dd-yyy"),""),CHAR(10),Data!W125,CHAR(10),Data!X125)</f>
        <v>11-20-2014
47-1984298
Golden Oaks MHC, LLC</v>
      </c>
      <c r="J124" s="14" t="str">
        <f>IF(ISBLANK(Data!Z125),(Data!Y125&amp;CHAR(10)&amp;Data!AB125),(Data!Y125&amp;CHAR(10)&amp;Data!AA125&amp;Data!Z125&amp;CHAR(10)&amp;Data!AB125))</f>
        <v>117
Lane</v>
      </c>
      <c r="K124" s="4" t="str">
        <f>CONCATENATE(Data!AC125,CHAR(10),Data!AD125)</f>
        <v>MH Community
Senior/55+</v>
      </c>
      <c r="L124" s="14" t="str">
        <f>CONCATENATE(Data!AG125,CHAR(10),Data!AH125)</f>
        <v xml:space="preserve">
</v>
      </c>
      <c r="M124" s="4" t="str">
        <f>CONCATENATE(Data!AE125,CHAR(10),Data!AF125)</f>
        <v xml:space="preserve">Deborah Kemp
</v>
      </c>
    </row>
    <row r="125" spans="1:13" x14ac:dyDescent="0.2">
      <c r="A125" s="21" t="str">
        <f>Data!B126</f>
        <v>Tanya Vidaurri</v>
      </c>
      <c r="B125" s="21" t="str">
        <f>Data!C126</f>
        <v>Jessica Hensley</v>
      </c>
      <c r="C125" s="4" t="str">
        <f>CONCATENATE(Data!D126,CHAR(10),Data!E126,CHAR(10),Data!F126, ", ",Data!G126,"  ",Data!H126)</f>
        <v>GRANADA  
5335 Daisy St
Springfield, OR  97478</v>
      </c>
      <c r="D125" s="4" t="str">
        <f>CONCATENATE(Data!L126,CHAR(10),"PH: ",Data!M126,CHAR(10),"Fax: ",Data!N126)</f>
        <v>Granada@
PH: 541-747-4919
Fax: 541-726-8384</v>
      </c>
      <c r="E125" s="4" t="str">
        <f>CONCATENATE(Data!K126,CHAR(10),Data!I126)</f>
        <v>Marion Clark
mail: Santiago</v>
      </c>
      <c r="F125" s="4" t="str">
        <f>CONCATENATE(Data!O126,CHAR(10),Data!P126,CHAR(10),Data!Q126)</f>
        <v xml:space="preserve">Zachary Hodson
</v>
      </c>
      <c r="G125" s="4" t="str">
        <f>CONCATENATE(Data!R126,CHAR(10),Data!S126)</f>
        <v xml:space="preserve">
</v>
      </c>
      <c r="H125" s="4" t="str">
        <f>CONCATENATE(Data!T126,CHAR(10),Data!U126)</f>
        <v>Brent Fabian
949-676-1880</v>
      </c>
      <c r="I125" s="14" t="str">
        <f>CONCATENATE(IF(Data!V126&lt;&gt;"",TEXT(Data!V126,"mm-dd-yyy"),""),CHAR(10),Data!W126,CHAR(10),Data!X126)</f>
        <v>08-24-2018
87-3142675
Granada Santiago MHC, LLC</v>
      </c>
      <c r="J125" s="14" t="str">
        <f>IF(ISBLANK(Data!Z126),(Data!Y126&amp;CHAR(10)&amp;Data!AB126),(Data!Y126&amp;CHAR(10)&amp;Data!AA126&amp;Data!Z126&amp;CHAR(10)&amp;Data!AB126))</f>
        <v>113
Lane</v>
      </c>
      <c r="K125" s="4" t="str">
        <f>CONCATENATE(Data!AC126,CHAR(10),Data!AD126)</f>
        <v>MH Community
Family/All Age</v>
      </c>
      <c r="L125" s="14" t="str">
        <f>CONCATENATE(Data!AG126,CHAR(10),Data!AH126)</f>
        <v xml:space="preserve">
</v>
      </c>
      <c r="M125" s="4" t="str">
        <f>CONCATENATE(Data!AE126,CHAR(10),Data!AF126)</f>
        <v xml:space="preserve">Deborah Kemp
</v>
      </c>
    </row>
    <row r="126" spans="1:13" x14ac:dyDescent="0.2">
      <c r="A126" s="21" t="str">
        <f>Data!B127</f>
        <v>Tanya Vidaurri</v>
      </c>
      <c r="B126" s="21" t="str">
        <f>Data!C127</f>
        <v>Jessica Hensley</v>
      </c>
      <c r="C126" s="4" t="str">
        <f>CONCATENATE(Data!D127,CHAR(10),Data!E127,CHAR(10),Data!F127, ", ",Data!G127,"  ",Data!H127)</f>
        <v>MILL CREEK ESTATES
112 Carmel Dr SE # 95
Aumsville, OR  97325</v>
      </c>
      <c r="D126" s="4" t="str">
        <f>CONCATENATE(Data!L127,CHAR(10),"PH: ",Data!M127,CHAR(10),"Fax: ",Data!N127)</f>
        <v>MillCreek@
PH: 503-749-2610
Fax: 503-715-1281</v>
      </c>
      <c r="E126" s="4" t="str">
        <f>CONCATENATE(Data!K127,CHAR(10),Data!I127)</f>
        <v xml:space="preserve">Rose Sanderson
</v>
      </c>
      <c r="F126" s="4" t="str">
        <f>CONCATENATE(Data!O127,CHAR(10),Data!P127,CHAR(10),Data!Q127)</f>
        <v xml:space="preserve">Erik Nelson
</v>
      </c>
      <c r="G126" s="4" t="str">
        <f>CONCATENATE(Data!R127,CHAR(10),Data!S127)</f>
        <v xml:space="preserve">
</v>
      </c>
      <c r="H126" s="4" t="str">
        <f>CONCATENATE(Data!T127,CHAR(10),Data!U127)</f>
        <v>Brent Fabian
949-676-1880</v>
      </c>
      <c r="I126" s="14" t="str">
        <f>CONCATENATE(IF(Data!V127&lt;&gt;"",TEXT(Data!V127,"mm-dd-yyy"),""),CHAR(10),Data!W127,CHAR(10),Data!X127)</f>
        <v>04-14-2005
82-1027257
Mill Creek MHC LLC</v>
      </c>
      <c r="J126" s="14" t="str">
        <f>IF(ISBLANK(Data!Z127),(Data!Y127&amp;CHAR(10)&amp;Data!AB127),(Data!Y127&amp;CHAR(10)&amp;Data!AA127&amp;Data!Z127&amp;CHAR(10)&amp;Data!AB127))</f>
        <v>110
Marion</v>
      </c>
      <c r="K126" s="4" t="str">
        <f>CONCATENATE(Data!AC127,CHAR(10),Data!AD127)</f>
        <v>MH Community
Family/All Age</v>
      </c>
      <c r="L126" s="14" t="str">
        <f>CONCATENATE(Data!AG127,CHAR(10),Data!AH127)</f>
        <v xml:space="preserve">
</v>
      </c>
      <c r="M126" s="4" t="str">
        <f>CONCATENATE(Data!AE127,CHAR(10),Data!AF127)</f>
        <v xml:space="preserve">Deborah Kemp
</v>
      </c>
    </row>
    <row r="127" spans="1:13" x14ac:dyDescent="0.2">
      <c r="A127" s="21" t="str">
        <f>Data!B128</f>
        <v>Tanya Vidaurri</v>
      </c>
      <c r="B127" s="21" t="str">
        <f>Data!C128</f>
        <v>Jessica Hensley</v>
      </c>
      <c r="C127" s="4" t="str">
        <f>CONCATENATE(Data!D128,CHAR(10),Data!E128,CHAR(10),Data!F128, ", ",Data!G128,"  ",Data!H128)</f>
        <v>MONMOUTH MOBILE ESTATES
151 Edwards Rd
Monmouth, OR  97361</v>
      </c>
      <c r="D127" s="4" t="str">
        <f>CONCATENATE(Data!L128,CHAR(10),"PH: ",Data!M128,CHAR(10),"Fax: ",Data!N128)</f>
        <v>Monmouth@
PH: 503-838-5600
Fax: 503- 838-2130</v>
      </c>
      <c r="E127" s="4" t="str">
        <f>CONCATENATE(Data!K128,CHAR(10),Data!I128)</f>
        <v xml:space="preserve">Christy Bannister
</v>
      </c>
      <c r="F127" s="4" t="str">
        <f>CONCATENATE(Data!O128,CHAR(10),Data!P128,CHAR(10),Data!Q128)</f>
        <v xml:space="preserve">Kody Burggraf
</v>
      </c>
      <c r="G127" s="4" t="str">
        <f>CONCATENATE(Data!R128,CHAR(10),Data!S128)</f>
        <v xml:space="preserve">
</v>
      </c>
      <c r="H127" s="4" t="str">
        <f>CONCATENATE(Data!T128,CHAR(10),Data!U128)</f>
        <v>Brent Fabian
949-676-1880</v>
      </c>
      <c r="I127" s="14" t="str">
        <f>CONCATENATE(IF(Data!V128&lt;&gt;"",TEXT(Data!V128,"mm-dd-yyy"),""),CHAR(10),Data!W128,CHAR(10),Data!X128)</f>
        <v>10-19-2007
74-3225169
Monmouth Village, LLC</v>
      </c>
      <c r="J127" s="14" t="str">
        <f>IF(ISBLANK(Data!Z128),(Data!Y128&amp;CHAR(10)&amp;Data!AB128),(Data!Y128&amp;CHAR(10)&amp;Data!AA128&amp;Data!Z128&amp;CHAR(10)&amp;Data!AB128))</f>
        <v>151
Polk</v>
      </c>
      <c r="K127" s="4" t="str">
        <f>CONCATENATE(Data!AC128,CHAR(10),Data!AD128)</f>
        <v>MH Community
Family/All Age</v>
      </c>
      <c r="L127" s="14" t="str">
        <f>CONCATENATE(Data!AG128,CHAR(10),Data!AH128)</f>
        <v xml:space="preserve">
</v>
      </c>
      <c r="M127" s="4" t="str">
        <f>CONCATENATE(Data!AE128,CHAR(10),Data!AF128)</f>
        <v xml:space="preserve">Deborah Kemp
</v>
      </c>
    </row>
    <row r="128" spans="1:13" x14ac:dyDescent="0.2">
      <c r="A128" s="21" t="str">
        <f>Data!B129</f>
        <v>Tanya Vidaurri</v>
      </c>
      <c r="B128" s="21" t="str">
        <f>Data!C129</f>
        <v>Jessica Hensley</v>
      </c>
      <c r="C128" s="4" t="str">
        <f>CONCATENATE(Data!D129,CHAR(10),Data!E129,CHAR(10),Data!F129, ", ",Data!G129,"  ",Data!H129)</f>
        <v>MONTA LOMA
2150 Laura St #110
Springfield, OR  97477</v>
      </c>
      <c r="D128" s="4" t="str">
        <f>CONCATENATE(Data!L129,CHAR(10),"PH: ",Data!M129,CHAR(10),"Fax: ",Data!N129)</f>
        <v>MontaLoma@
PH: 541-747-8931
Fax: 541-802-0847</v>
      </c>
      <c r="E128" s="4" t="str">
        <f>CONCATENATE(Data!K129,CHAR(10),Data!I129)</f>
        <v xml:space="preserve">Richard Morris
</v>
      </c>
      <c r="F128" s="4" t="str">
        <f>CONCATENATE(Data!O129,CHAR(10),Data!P129,CHAR(10),Data!Q129)</f>
        <v xml:space="preserve">Michael Thomas
</v>
      </c>
      <c r="G128" s="4" t="str">
        <f>CONCATENATE(Data!R129,CHAR(10),Data!S129)</f>
        <v xml:space="preserve">
</v>
      </c>
      <c r="H128" s="4" t="str">
        <f>CONCATENATE(Data!T129,CHAR(10),Data!U129)</f>
        <v>Brent Fabian
949-676-1880</v>
      </c>
      <c r="I128" s="14" t="str">
        <f>CONCATENATE(IF(Data!V129&lt;&gt;"",TEXT(Data!V129,"mm-dd-yyy"),""),CHAR(10),Data!W129,CHAR(10),Data!X129)</f>
        <v>08-14-2017
82-2121226
Monta Loma MHC, LLC</v>
      </c>
      <c r="J128" s="14" t="str">
        <f>IF(ISBLANK(Data!Z129),(Data!Y129&amp;CHAR(10)&amp;Data!AB129),(Data!Y129&amp;CHAR(10)&amp;Data!AA129&amp;Data!Z129&amp;CHAR(10)&amp;Data!AB129))</f>
        <v>146
Lane</v>
      </c>
      <c r="K128" s="4" t="str">
        <f>CONCATENATE(Data!AC129,CHAR(10),Data!AD129)</f>
        <v>MH Community
Senior/55+</v>
      </c>
      <c r="L128" s="14" t="str">
        <f>CONCATENATE(Data!AG129,CHAR(10),Data!AH129)</f>
        <v xml:space="preserve">
</v>
      </c>
      <c r="M128" s="4" t="str">
        <f>CONCATENATE(Data!AE129,CHAR(10),Data!AF129)</f>
        <v xml:space="preserve">Deborah Kemp
</v>
      </c>
    </row>
    <row r="129" spans="1:13" x14ac:dyDescent="0.2">
      <c r="A129" s="21" t="str">
        <f>Data!B130</f>
        <v>Tanya Vidaurri</v>
      </c>
      <c r="B129" s="21" t="str">
        <f>Data!C130</f>
        <v>Jessica Hensley</v>
      </c>
      <c r="C129" s="4" t="str">
        <f>CONCATENATE(Data!D130,CHAR(10),Data!E130,CHAR(10),Data!F130, ", ",Data!G130,"  ",Data!H130)</f>
        <v>SANTIAGO
5335 Main Street
Springfield, OR  97478</v>
      </c>
      <c r="D129" s="4" t="str">
        <f>CONCATENATE(Data!L130,CHAR(10),"PH: ",Data!M130,CHAR(10),"Fax: ",Data!N130)</f>
        <v>Granada@
PH: 541-747-4919
Fax: 541-726-8384</v>
      </c>
      <c r="E129" s="4" t="str">
        <f>CONCATENATE(Data!K130,CHAR(10),Data!I130)</f>
        <v xml:space="preserve">Marion Clark
</v>
      </c>
      <c r="F129" s="4" t="str">
        <f>CONCATENATE(Data!O130,CHAR(10),Data!P130,CHAR(10),Data!Q130)</f>
        <v xml:space="preserve">Zachary Hodson
</v>
      </c>
      <c r="G129" s="4" t="str">
        <f>CONCATENATE(Data!R130,CHAR(10),Data!S130)</f>
        <v xml:space="preserve">
</v>
      </c>
      <c r="H129" s="4" t="str">
        <f>CONCATENATE(Data!T130,CHAR(10),Data!U130)</f>
        <v>Brent Fabian
949-676-1880</v>
      </c>
      <c r="I129" s="14" t="str">
        <f>CONCATENATE(IF(Data!V130&lt;&gt;"",TEXT(Data!V130,"mm-dd-yyy"),""),CHAR(10),Data!W130,CHAR(10),Data!X130)</f>
        <v>09-28-2018
87-3142675
Granada Santiago MHC, LLC</v>
      </c>
      <c r="J129" s="14" t="str">
        <f>IF(ISBLANK(Data!Z130),(Data!Y130&amp;CHAR(10)&amp;Data!AB130),(Data!Y130&amp;CHAR(10)&amp;Data!AA130&amp;Data!Z130&amp;CHAR(10)&amp;Data!AB130))</f>
        <v>137
Lane</v>
      </c>
      <c r="K129" s="4" t="str">
        <f>CONCATENATE(Data!AC130,CHAR(10),Data!AD130)</f>
        <v>MH Community
Senior/55+</v>
      </c>
      <c r="L129" s="14" t="str">
        <f>CONCATENATE(Data!AG130,CHAR(10),Data!AH130)</f>
        <v xml:space="preserve">
</v>
      </c>
      <c r="M129" s="4" t="str">
        <f>CONCATENATE(Data!AE130,CHAR(10),Data!AF130)</f>
        <v xml:space="preserve">Deborah Kemp
</v>
      </c>
    </row>
    <row r="130" spans="1:13" x14ac:dyDescent="0.2">
      <c r="A130" s="21" t="str">
        <f>Data!B131</f>
        <v>Tanya Vidaurri</v>
      </c>
      <c r="B130" s="21" t="str">
        <f>Data!C131</f>
        <v>Jessica Hensley</v>
      </c>
      <c r="C130" s="4" t="str">
        <f>CONCATENATE(Data!D131,CHAR(10),Data!E131,CHAR(10),Data!F131, ", ",Data!G131,"  ",Data!H131)</f>
        <v>SUNNYSIDE 
4940 Sunnyside Rd SE
Salem, OR  97302</v>
      </c>
      <c r="D130" s="4" t="str">
        <f>CONCATENATE(Data!L131,CHAR(10),"PH: ",Data!M131,CHAR(10),"Fax: ",Data!N131)</f>
        <v xml:space="preserve">Sunnyside@
PH: 503-364-4538
Fax: </v>
      </c>
      <c r="E130" s="4" t="str">
        <f>CONCATENATE(Data!K131,CHAR(10),Data!I131)</f>
        <v xml:space="preserve">Mike Hugg
</v>
      </c>
      <c r="F130" s="4" t="str">
        <f>CONCATENATE(Data!O131,CHAR(10),Data!P131,CHAR(10),Data!Q131)</f>
        <v xml:space="preserve">Andrew Dornon
</v>
      </c>
      <c r="G130" s="4" t="str">
        <f>CONCATENATE(Data!R131,CHAR(10),Data!S131)</f>
        <v xml:space="preserve">
</v>
      </c>
      <c r="H130" s="4" t="str">
        <f>CONCATENATE(Data!T131,CHAR(10),Data!U131)</f>
        <v>Brent Fabian
949-676-1880</v>
      </c>
      <c r="I130" s="14" t="str">
        <f>CONCATENATE(IF(Data!V131&lt;&gt;"",TEXT(Data!V131,"mm-dd-yyy"),""),CHAR(10),Data!W131,CHAR(10),Data!X131)</f>
        <v>07-17-2024
99-3181453
Sunnyside MHC LLC</v>
      </c>
      <c r="J130" s="14" t="str">
        <f>IF(ISBLANK(Data!Z131),(Data!Y131&amp;CHAR(10)&amp;Data!AB131),(Data!Y131&amp;CHAR(10)&amp;Data!AA131&amp;Data!Z131&amp;CHAR(10)&amp;Data!AB131))</f>
        <v>136
Marion</v>
      </c>
      <c r="K130" s="4" t="str">
        <f>CONCATENATE(Data!AC131,CHAR(10),Data!AD131)</f>
        <v>MH Community
Senior/55+</v>
      </c>
      <c r="L130" s="14" t="str">
        <f>CONCATENATE(Data!AG131,CHAR(10),Data!AH131)</f>
        <v xml:space="preserve">
</v>
      </c>
      <c r="M130" s="4" t="str">
        <f>CONCATENATE(Data!AE131,CHAR(10),Data!AF131)</f>
        <v xml:space="preserve">Deborah Kemp
</v>
      </c>
    </row>
    <row r="131" spans="1:13" x14ac:dyDescent="0.2">
      <c r="A131" s="21" t="str">
        <f>Data!B132</f>
        <v>Tanya Vidaurri</v>
      </c>
      <c r="B131" s="21" t="str">
        <f>Data!C132</f>
        <v>Jessica Hensley</v>
      </c>
      <c r="C131" s="4" t="str">
        <f>CONCATENATE(Data!D132,CHAR(10),Data!E132,CHAR(10),Data!F132, ", ",Data!G132,"  ",Data!H132)</f>
        <v>WINDEMERE MEADOWS
608 Windemere St SE #5
Aumsville, OR  97325</v>
      </c>
      <c r="D131" s="4" t="str">
        <f>CONCATENATE(Data!L132,CHAR(10),"PH: ",Data!M132,CHAR(10),"Fax: ",Data!N132)</f>
        <v>Windemere@
PH: 503-749-4128
Fax: 503-200-1264</v>
      </c>
      <c r="E131" s="4" t="str">
        <f>CONCATENATE(Data!K132,CHAR(10),Data!I132)</f>
        <v xml:space="preserve">Rose Sanderson
</v>
      </c>
      <c r="F131" s="4" t="str">
        <f>CONCATENATE(Data!O132,CHAR(10),Data!P132,CHAR(10),Data!Q132)</f>
        <v xml:space="preserve">Doug Ellis
</v>
      </c>
      <c r="G131" s="4" t="str">
        <f>CONCATENATE(Data!R132,CHAR(10),Data!S132)</f>
        <v xml:space="preserve">
</v>
      </c>
      <c r="H131" s="4" t="str">
        <f>CONCATENATE(Data!T132,CHAR(10),Data!U132)</f>
        <v>Brent Fabian
949-676-1880</v>
      </c>
      <c r="I131" s="14" t="str">
        <f>CONCATENATE(IF(Data!V132&lt;&gt;"",TEXT(Data!V132,"mm-dd-yyy"),""),CHAR(10),Data!W132,CHAR(10),Data!X132)</f>
        <v>01-14-2003
71-0916990
Windemere Meadows MHC, LLC</v>
      </c>
      <c r="J131" s="14" t="str">
        <f>IF(ISBLANK(Data!Z132),(Data!Y132&amp;CHAR(10)&amp;Data!AB132),(Data!Y132&amp;CHAR(10)&amp;Data!AA132&amp;Data!Z132&amp;CHAR(10)&amp;Data!AB132))</f>
        <v>113
Marion</v>
      </c>
      <c r="K131" s="4" t="str">
        <f>CONCATENATE(Data!AC132,CHAR(10),Data!AD132)</f>
        <v>MH Community
Family/All Age</v>
      </c>
      <c r="L131" s="14" t="str">
        <f>CONCATENATE(Data!AG132,CHAR(10),Data!AH132)</f>
        <v xml:space="preserve">
</v>
      </c>
      <c r="M131" s="4" t="str">
        <f>CONCATENATE(Data!AE132,CHAR(10),Data!AF132)</f>
        <v xml:space="preserve">Deborah Kemp
</v>
      </c>
    </row>
    <row r="132" spans="1:13" x14ac:dyDescent="0.2">
      <c r="A132" s="21" t="str">
        <f>Data!B133</f>
        <v>Tanya Vidaurri</v>
      </c>
      <c r="B132" s="21" t="str">
        <f>Data!C133</f>
        <v>open - Jeanette covering</v>
      </c>
      <c r="C132" s="4" t="str">
        <f>CONCATENATE(Data!D133,CHAR(10),Data!E133,CHAR(10),Data!F133, ", ",Data!G133,"  ",Data!H133)</f>
        <v>BIG VALLEY WOODS
32700 SE Leewood Ln
Boring, OR  97009</v>
      </c>
      <c r="D132" s="4" t="str">
        <f>CONCATENATE(Data!L133,CHAR(10),"PH: ",Data!M133,CHAR(10),"Fax: ",Data!N133)</f>
        <v>BigValleyWoods@
PH: 503-668-4443
Fax: 503-668-4873</v>
      </c>
      <c r="E132" s="4" t="str">
        <f>CONCATENATE(Data!K133,CHAR(10),Data!I133)</f>
        <v xml:space="preserve">Holly Bell
</v>
      </c>
      <c r="F132" s="4" t="str">
        <f>CONCATENATE(Data!O133,CHAR(10),Data!P133,CHAR(10),Data!Q133)</f>
        <v>David O’Brien
971-678-5332
BigValleyWoods_maint@</v>
      </c>
      <c r="G132" s="4" t="str">
        <f>CONCATENATE(Data!R133,CHAR(10),Data!S133)</f>
        <v xml:space="preserve">
</v>
      </c>
      <c r="H132" s="4" t="str">
        <f>CONCATENATE(Data!T133,CHAR(10),Data!U133)</f>
        <v>Chris Bowden
949-486-7153</v>
      </c>
      <c r="I132" s="14" t="str">
        <f>CONCATENATE(IF(Data!V133&lt;&gt;"",TEXT(Data!V133,"mm-dd-yyy"),""),CHAR(10),Data!W133,CHAR(10),Data!X133)</f>
        <v>08-24-2007
33-1171665
Big Valley MHC, LLC</v>
      </c>
      <c r="J132" s="14" t="str">
        <f>IF(ISBLANK(Data!Z133),(Data!Y133&amp;CHAR(10)&amp;Data!AB133),(Data!Y133&amp;CHAR(10)&amp;Data!AA133&amp;Data!Z133&amp;CHAR(10)&amp;Data!AB133))</f>
        <v>229
68RV Park
Clackamas</v>
      </c>
      <c r="K132" s="4" t="str">
        <f>CONCATENATE(Data!AC133,CHAR(10),Data!AD133)</f>
        <v>MH Community
Family/All Age</v>
      </c>
      <c r="L132" s="14" t="str">
        <f>CONCATENATE(Data!AG133,CHAR(10),Data!AH133)</f>
        <v xml:space="preserve">
</v>
      </c>
      <c r="M132" s="4" t="str">
        <f>CONCATENATE(Data!AE133,CHAR(10),Data!AF133)</f>
        <v xml:space="preserve">Deborah Kemp
</v>
      </c>
    </row>
    <row r="133" spans="1:13" x14ac:dyDescent="0.2">
      <c r="A133" s="21" t="str">
        <f>Data!B134</f>
        <v>Tanya Vidaurri</v>
      </c>
      <c r="B133" s="21" t="str">
        <f>Data!C134</f>
        <v>open - Jeanette covering</v>
      </c>
      <c r="C133" s="4" t="str">
        <f>CONCATENATE(Data!D134,CHAR(10),Data!E134,CHAR(10),Data!F134, ", ",Data!G134,"  ",Data!H134)</f>
        <v>CONCORD TERRACE
3500 SE Concord Rd #20
Milwaukie, OR  97267</v>
      </c>
      <c r="D133" s="4" t="str">
        <f>CONCATENATE(Data!L134,CHAR(10),"PH: ",Data!M134,CHAR(10),"Fax: ",Data!N134)</f>
        <v>Concord@
PH: 503-654-4295
Fax: 503-654-0857</v>
      </c>
      <c r="E133" s="4" t="str">
        <f>CONCATENATE(Data!K134,CHAR(10),Data!I134)</f>
        <v xml:space="preserve">Melissa Woodworth 
</v>
      </c>
      <c r="F133" s="4" t="str">
        <f>CONCATENATE(Data!O134,CHAR(10),Data!P134,CHAR(10),Data!Q134)</f>
        <v xml:space="preserve">
</v>
      </c>
      <c r="G133" s="4" t="str">
        <f>CONCATENATE(Data!R134,CHAR(10),Data!S134)</f>
        <v xml:space="preserve">
</v>
      </c>
      <c r="H133" s="4" t="str">
        <f>CONCATENATE(Data!T134,CHAR(10),Data!U134)</f>
        <v>Chris Bowden
949-486-7153</v>
      </c>
      <c r="I133" s="14" t="str">
        <f>CONCATENATE(IF(Data!V134&lt;&gt;"",TEXT(Data!V134,"mm-dd-yyy"),""),CHAR(10),Data!W134,CHAR(10),Data!X134)</f>
        <v>04-30-2020
85-0649728
Concord MHC, LLC</v>
      </c>
      <c r="J133" s="14" t="str">
        <f>IF(ISBLANK(Data!Z134),(Data!Y134&amp;CHAR(10)&amp;Data!AB134),(Data!Y134&amp;CHAR(10)&amp;Data!AA134&amp;Data!Z134&amp;CHAR(10)&amp;Data!AB134))</f>
        <v>85
Clackamas</v>
      </c>
      <c r="K133" s="4" t="str">
        <f>CONCATENATE(Data!AC134,CHAR(10),Data!AD134)</f>
        <v>MH Community
Senior/55+</v>
      </c>
      <c r="L133" s="14" t="str">
        <f>CONCATENATE(Data!AG134,CHAR(10),Data!AH134)</f>
        <v xml:space="preserve">
</v>
      </c>
      <c r="M133" s="4" t="str">
        <f>CONCATENATE(Data!AE134,CHAR(10),Data!AF134)</f>
        <v xml:space="preserve">Deborah Kemp
</v>
      </c>
    </row>
    <row r="134" spans="1:13" x14ac:dyDescent="0.2">
      <c r="A134" s="21" t="str">
        <f>Data!B135</f>
        <v>Tanya Vidaurri</v>
      </c>
      <c r="B134" s="21" t="str">
        <f>Data!C135</f>
        <v>open - Jeanette covering</v>
      </c>
      <c r="C134" s="4" t="str">
        <f>CONCATENATE(Data!D135,CHAR(10),Data!E135,CHAR(10),Data!F135, ", ",Data!G135,"  ",Data!H135)</f>
        <v>SPRINGWOOD OF BEAVERTON
                         pending Acquisition
17655 NW Shady Fir Loop
Beaverton, OR  97006</v>
      </c>
      <c r="D134" s="4" t="str">
        <f>CONCATENATE(Data!L135,CHAR(10),"PH: ",Data!M135,CHAR(10),"Fax: ",Data!N135)</f>
        <v xml:space="preserve">
PH: 503-531-0779
Fax: </v>
      </c>
      <c r="E134" s="4" t="str">
        <f>CONCATENATE(Data!K135,CHAR(10),Data!I135)</f>
        <v>pending
Acquisition est. 3/4</v>
      </c>
      <c r="F134" s="4" t="str">
        <f>CONCATENATE(Data!O135,CHAR(10),Data!P135,CHAR(10),Data!Q135)</f>
        <v xml:space="preserve">
</v>
      </c>
      <c r="G134" s="4" t="str">
        <f>CONCATENATE(Data!R135,CHAR(10),Data!S135)</f>
        <v xml:space="preserve">
</v>
      </c>
      <c r="H134" s="4" t="str">
        <f>CONCATENATE(Data!T135,CHAR(10),Data!U135)</f>
        <v xml:space="preserve">
</v>
      </c>
      <c r="I134" s="14" t="str">
        <f>CONCATENATE(IF(Data!V135&lt;&gt;"",TEXT(Data!V135,"mm-dd-yyy"),""),CHAR(10),Data!W135,CHAR(10),Data!X135)</f>
        <v xml:space="preserve">
</v>
      </c>
      <c r="J134" s="14" t="str">
        <f>IF(ISBLANK(Data!Z135),(Data!Y135&amp;CHAR(10)&amp;Data!AB135),(Data!Y135&amp;CHAR(10)&amp;Data!AA135&amp;Data!Z135&amp;CHAR(10)&amp;Data!AB135))</f>
        <v>76
Washington</v>
      </c>
      <c r="K134" s="4" t="str">
        <f>CONCATENATE(Data!AC135,CHAR(10),Data!AD135)</f>
        <v>MH Community
Senior/55+</v>
      </c>
      <c r="L134" s="14" t="str">
        <f>CONCATENATE(Data!AG135,CHAR(10),Data!AH135)</f>
        <v xml:space="preserve">
</v>
      </c>
      <c r="M134" s="4" t="str">
        <f>CONCATENATE(Data!AE135,CHAR(10),Data!AF135)</f>
        <v xml:space="preserve">
</v>
      </c>
    </row>
    <row r="135" spans="1:13" x14ac:dyDescent="0.2">
      <c r="A135" s="21" t="str">
        <f>Data!B136</f>
        <v>Tanya Vidaurri</v>
      </c>
      <c r="B135" s="21" t="str">
        <f>Data!C136</f>
        <v>open - Jessica covering</v>
      </c>
      <c r="C135" s="4" t="str">
        <f>CONCATENATE(Data!D136,CHAR(10),Data!E136,CHAR(10),Data!F136, ", ",Data!G136,"  ",Data!H136)</f>
        <v>CLAIRMONT
13531 Clairmont Way #190
Oregon City, OR  97045</v>
      </c>
      <c r="D135" s="4" t="str">
        <f>CONCATENATE(Data!L136,CHAR(10),"PH: ",Data!M136,CHAR(10),"Fax: ",Data!N136)</f>
        <v>Clairmont@
PH: 503-655-5421
Fax: 503-656-7665</v>
      </c>
      <c r="E135" s="4" t="str">
        <f>CONCATENATE(Data!K136,CHAR(10),Data!I136)</f>
        <v xml:space="preserve">Courtney Shidler
</v>
      </c>
      <c r="F135" s="4" t="str">
        <f>CONCATENATE(Data!O136,CHAR(10),Data!P136,CHAR(10),Data!Q136)</f>
        <v>Christian Hernandez-Rubio
Clairmont_tech1@</v>
      </c>
      <c r="G135" s="4" t="str">
        <f>CONCATENATE(Data!R136,CHAR(10),Data!S136)</f>
        <v xml:space="preserve">
</v>
      </c>
      <c r="H135" s="4" t="str">
        <f>CONCATENATE(Data!T136,CHAR(10),Data!U136)</f>
        <v>Chris Bowden
949-486-7153</v>
      </c>
      <c r="I135" s="14" t="str">
        <f>CONCATENATE(IF(Data!V136&lt;&gt;"",TEXT(Data!V136,"mm-dd-yyy"),""),CHAR(10),Data!W136,CHAR(10),Data!X136)</f>
        <v>03-12-2019
83-3414273
Clairmont MHC, LLC</v>
      </c>
      <c r="J135" s="14" t="str">
        <f>IF(ISBLANK(Data!Z136),(Data!Y136&amp;CHAR(10)&amp;Data!AB136),(Data!Y136&amp;CHAR(10)&amp;Data!AA136&amp;Data!Z136&amp;CHAR(10)&amp;Data!AB136))</f>
        <v>206
Clackamas</v>
      </c>
      <c r="K135" s="4" t="str">
        <f>CONCATENATE(Data!AC136,CHAR(10),Data!AD136)</f>
        <v>MH Community
Family/All Age</v>
      </c>
      <c r="L135" s="14" t="str">
        <f>CONCATENATE(Data!AG136,CHAR(10),Data!AH136)</f>
        <v xml:space="preserve">
</v>
      </c>
      <c r="M135" s="4" t="str">
        <f>CONCATENATE(Data!AE136,CHAR(10),Data!AF136)</f>
        <v xml:space="preserve">Elizabeth Birrueta
</v>
      </c>
    </row>
    <row r="136" spans="1:13" x14ac:dyDescent="0.2">
      <c r="A136" s="21" t="str">
        <f>Data!B137</f>
        <v>Tanya Vidaurri</v>
      </c>
      <c r="B136" s="21" t="str">
        <f>Data!C137</f>
        <v>open - Jessica covering</v>
      </c>
      <c r="C136" s="4" t="str">
        <f>CONCATENATE(Data!D137,CHAR(10),Data!E137,CHAR(10),Data!F137, ", ",Data!G137,"  ",Data!H137)</f>
        <v>HEIDI MANOR
1145 SW Cypress St #114
McMinnville, OR  97128</v>
      </c>
      <c r="D136" s="4" t="str">
        <f>CONCATENATE(Data!L137,CHAR(10),"PH: ",Data!M137,CHAR(10),"Fax: ",Data!N137)</f>
        <v xml:space="preserve">HeidiManor@
PH: 503-883-9973
Fax: </v>
      </c>
      <c r="E136" s="4" t="str">
        <f>CONCATENATE(Data!K137,CHAR(10),Data!I137)</f>
        <v xml:space="preserve">Steve Clark
</v>
      </c>
      <c r="F136" s="4" t="str">
        <f>CONCATENATE(Data!O137,CHAR(10),Data!P137,CHAR(10),Data!Q137)</f>
        <v xml:space="preserve">Kody Burggraf 
</v>
      </c>
      <c r="G136" s="4" t="str">
        <f>CONCATENATE(Data!R137,CHAR(10),Data!S137)</f>
        <v xml:space="preserve">
</v>
      </c>
      <c r="H136" s="4" t="str">
        <f>CONCATENATE(Data!T137,CHAR(10),Data!U137)</f>
        <v>Chris Bowden
949-486-7153</v>
      </c>
      <c r="I136" s="14" t="str">
        <f>CONCATENATE(IF(Data!V137&lt;&gt;"",TEXT(Data!V137,"mm-dd-yyy"),""),CHAR(10),Data!W137,CHAR(10),Data!X137)</f>
        <v>06-15-2018
82-5126781
Heidi Manor MHC, LLC</v>
      </c>
      <c r="J136" s="14" t="str">
        <f>IF(ISBLANK(Data!Z137),(Data!Y137&amp;CHAR(10)&amp;Data!AB137),(Data!Y137&amp;CHAR(10)&amp;Data!AA137&amp;Data!Z137&amp;CHAR(10)&amp;Data!AB137))</f>
        <v>116
Yamhill</v>
      </c>
      <c r="K136" s="4" t="str">
        <f>CONCATENATE(Data!AC137,CHAR(10),Data!AD137)</f>
        <v>MH Community
Family/All Age</v>
      </c>
      <c r="L136" s="14" t="str">
        <f>CONCATENATE(Data!AG137,CHAR(10),Data!AH137)</f>
        <v xml:space="preserve">
</v>
      </c>
      <c r="M136" s="4" t="str">
        <f>CONCATENATE(Data!AE137,CHAR(10),Data!AF137)</f>
        <v xml:space="preserve">Deborah Kemp
</v>
      </c>
    </row>
    <row r="137" spans="1:13" x14ac:dyDescent="0.2">
      <c r="A137" s="21" t="str">
        <f>Data!B138</f>
        <v>Tanya Vidaurri</v>
      </c>
      <c r="B137" s="21" t="str">
        <f>Data!C138</f>
        <v>open - Jessica covering</v>
      </c>
      <c r="C137" s="4" t="str">
        <f>CONCATENATE(Data!D138,CHAR(10),Data!E138,CHAR(10),Data!F138, ", ",Data!G138,"  ",Data!H138)</f>
        <v>REMINGTON ARMS
1515 NW Fir Ave #55
Redmond, OR  97756</v>
      </c>
      <c r="D137" s="4" t="str">
        <f>CONCATENATE(Data!L138,CHAR(10),"PH: ",Data!M138,CHAR(10),"Fax: ",Data!N138)</f>
        <v>RemingtonArms@
PH: 541-548-3601
Fax: 541-610-1924</v>
      </c>
      <c r="E137" s="4" t="str">
        <f>CONCATENATE(Data!K138,CHAR(10),Data!I138)</f>
        <v xml:space="preserve">Jessica Ray
</v>
      </c>
      <c r="F137" s="4" t="str">
        <f>CONCATENATE(Data!O138,CHAR(10),Data!P138,CHAR(10),Data!Q138)</f>
        <v xml:space="preserve">Grounds: James Jones
360-784-0470
</v>
      </c>
      <c r="G137" s="4" t="str">
        <f>CONCATENATE(Data!R138,CHAR(10),Data!S138)</f>
        <v xml:space="preserve">
</v>
      </c>
      <c r="H137" s="4" t="str">
        <f>CONCATENATE(Data!T138,CHAR(10),Data!U138)</f>
        <v>Chris Bowden
949-486-7153</v>
      </c>
      <c r="I137" s="14" t="str">
        <f>CONCATENATE(IF(Data!V138&lt;&gt;"",TEXT(Data!V138,"mm-dd-yyy"),""),CHAR(10),Data!W138,CHAR(10),Data!X138)</f>
        <v>06-30-2017
46-5201683
Remington Arms MHC, LLC</v>
      </c>
      <c r="J137" s="14" t="str">
        <f>IF(ISBLANK(Data!Z138),(Data!Y138&amp;CHAR(10)&amp;Data!AB138),(Data!Y138&amp;CHAR(10)&amp;Data!AA138&amp;Data!Z138&amp;CHAR(10)&amp;Data!AB138))</f>
        <v>86
Deschutes</v>
      </c>
      <c r="K137" s="4" t="str">
        <f>CONCATENATE(Data!AC138,CHAR(10),Data!AD138)</f>
        <v>MH Community
Family/All Age</v>
      </c>
      <c r="L137" s="14" t="str">
        <f>CONCATENATE(Data!AG138,CHAR(10),Data!AH138)</f>
        <v xml:space="preserve">
</v>
      </c>
      <c r="M137" s="4" t="str">
        <f>CONCATENATE(Data!AE138,CHAR(10),Data!AF138)</f>
        <v xml:space="preserve">Deborah Kemp
</v>
      </c>
    </row>
    <row r="138" spans="1:13" x14ac:dyDescent="0.2">
      <c r="A138" s="21" t="str">
        <f>Data!B139</f>
        <v>Tanya Vidaurri</v>
      </c>
      <c r="B138" s="21" t="str">
        <f>Data!C139</f>
        <v>open - Jessica covering</v>
      </c>
      <c r="C138" s="4" t="str">
        <f>CONCATENATE(Data!D139,CHAR(10),Data!E139,CHAR(10),Data!F139, ", ",Data!G139,"  ",Data!H139)</f>
        <v>THE PINES 
61000 Brosterhous Rd #21
Bend, OR  97702</v>
      </c>
      <c r="D138" s="4" t="str">
        <f>CONCATENATE(Data!L139,CHAR(10),"PH: ",Data!M139,CHAR(10),"Fax: ",Data!N139)</f>
        <v>ThePines@
PH: 541-382-8558
Fax: 541-617-1578</v>
      </c>
      <c r="E138" s="4" t="str">
        <f>CONCATENATE(Data!K139,CHAR(10),Data!I139)</f>
        <v xml:space="preserve">Joe Danforth
</v>
      </c>
      <c r="F138" s="4" t="str">
        <f>CONCATENATE(Data!O139,CHAR(10),Data!P139,CHAR(10),Data!Q139)</f>
        <v xml:space="preserve">
</v>
      </c>
      <c r="G138" s="4" t="str">
        <f>CONCATENATE(Data!R139,CHAR(10),Data!S139)</f>
        <v xml:space="preserve">
</v>
      </c>
      <c r="H138" s="4" t="str">
        <f>CONCATENATE(Data!T139,CHAR(10),Data!U139)</f>
        <v>Chris Bowden
949-486-7153</v>
      </c>
      <c r="I138" s="14" t="str">
        <f>CONCATENATE(IF(Data!V139&lt;&gt;"",TEXT(Data!V139,"mm-dd-yyy"),""),CHAR(10),Data!W139,CHAR(10),Data!X139)</f>
        <v>05-26-2010
80-0593086
The Pines MCH, LLC</v>
      </c>
      <c r="J138" s="14" t="str">
        <f>IF(ISBLANK(Data!Z139),(Data!Y139&amp;CHAR(10)&amp;Data!AB139),(Data!Y139&amp;CHAR(10)&amp;Data!AA139&amp;Data!Z139&amp;CHAR(10)&amp;Data!AB139))</f>
        <v>217
Deschutes</v>
      </c>
      <c r="K138" s="4" t="str">
        <f>CONCATENATE(Data!AC139,CHAR(10),Data!AD139)</f>
        <v>MH Community
Family/All Age</v>
      </c>
      <c r="L138" s="14" t="str">
        <f>CONCATENATE(Data!AG139,CHAR(10),Data!AH139)</f>
        <v xml:space="preserve">
</v>
      </c>
      <c r="M138" s="4" t="str">
        <f>CONCATENATE(Data!AE139,CHAR(10),Data!AF139)</f>
        <v xml:space="preserve">Deborah Kemp
</v>
      </c>
    </row>
    <row r="139" spans="1:13" x14ac:dyDescent="0.2">
      <c r="A139" s="21" t="str">
        <f>Data!B140</f>
        <v>Tanya Vidaurri</v>
      </c>
      <c r="B139" s="21" t="str">
        <f>Data!C140</f>
        <v>open - Jessica covering</v>
      </c>
      <c r="C139" s="4" t="str">
        <f>CONCATENATE(Data!D140,CHAR(10),Data!E140,CHAR(10),Data!F140, ", ",Data!G140,"  ",Data!H140)</f>
        <v>VILLAGE on the LOCHS
1655 S Elm St #100
Canby, OR  97013</v>
      </c>
      <c r="D139" s="4" t="str">
        <f>CONCATENATE(Data!L140,CHAR(10),"PH: ",Data!M140,CHAR(10),"Fax: ",Data!N140)</f>
        <v>Village@
PH: 503-266-3777
Fax: 503-200-1280</v>
      </c>
      <c r="E139" s="4" t="str">
        <f>CONCATENATE(Data!K140,CHAR(10),Data!I140)</f>
        <v xml:space="preserve">Melissa Dallimore
</v>
      </c>
      <c r="F139" s="4" t="str">
        <f>CONCATENATE(Data!O140,CHAR(10),Data!P140,CHAR(10),Data!Q140)</f>
        <v xml:space="preserve">
</v>
      </c>
      <c r="G139" s="4" t="str">
        <f>CONCATENATE(Data!R140,CHAR(10),Data!S140)</f>
        <v xml:space="preserve">
</v>
      </c>
      <c r="H139" s="4" t="str">
        <f>CONCATENATE(Data!T140,CHAR(10),Data!U140)</f>
        <v>Chris Bowden
949-486-7153</v>
      </c>
      <c r="I139" s="14" t="str">
        <f>CONCATENATE(IF(Data!V140&lt;&gt;"",TEXT(Data!V140,"mm-dd-yyy"),""),CHAR(10),Data!W140,CHAR(10),Data!X140)</f>
        <v>09-14-2005
54-2181355
Village on the Lochs MHC, LLC</v>
      </c>
      <c r="J139" s="14" t="str">
        <f>IF(ISBLANK(Data!Z140),(Data!Y140&amp;CHAR(10)&amp;Data!AB140),(Data!Y140&amp;CHAR(10)&amp;Data!AA140&amp;Data!Z140&amp;CHAR(10)&amp;Data!AB140))</f>
        <v>144
Clackamas</v>
      </c>
      <c r="K139" s="4" t="str">
        <f>CONCATENATE(Data!AC140,CHAR(10),Data!AD140)</f>
        <v>MH Community
Family/All Age</v>
      </c>
      <c r="L139" s="14" t="str">
        <f>CONCATENATE(Data!AG140,CHAR(10),Data!AH140)</f>
        <v xml:space="preserve">
</v>
      </c>
      <c r="M139" s="4" t="str">
        <f>CONCATENATE(Data!AE140,CHAR(10),Data!AF140)</f>
        <v xml:space="preserve">Elizabeth Birrueta
</v>
      </c>
    </row>
    <row r="140" spans="1:13" x14ac:dyDescent="0.2">
      <c r="A140" s="21" t="str">
        <f>Data!B141</f>
        <v>Tanya Vidaurri</v>
      </c>
      <c r="B140" s="21" t="str">
        <f>Data!C141</f>
        <v>open - Scott covering</v>
      </c>
      <c r="C140" s="4" t="str">
        <f>CONCATENATE(Data!D141,CHAR(10),Data!E141,CHAR(10),Data!F141, ", ",Data!G141,"  ",Data!H141)</f>
        <v>ASPEN MEADOWS
13400 SE Holgate Blvd
Portland, OR  97236</v>
      </c>
      <c r="D140" s="4" t="str">
        <f>CONCATENATE(Data!L141,CHAR(10),"PH: ",Data!M141,CHAR(10),"Fax: ",Data!N141)</f>
        <v>AspenMeadows@
PH: 503-760-9694
Fax: 503-972-1657</v>
      </c>
      <c r="E140" s="4" t="str">
        <f>CONCATENATE(Data!K141,CHAR(10),Data!I141)</f>
        <v>Open Position
mail: Hogan Meadows</v>
      </c>
      <c r="F140" s="4" t="str">
        <f>CONCATENATE(Data!O141,CHAR(10),Data!P141,CHAR(10),Data!Q141)</f>
        <v xml:space="preserve">
</v>
      </c>
      <c r="G140" s="4" t="str">
        <f>CONCATENATE(Data!R141,CHAR(10),Data!S141)</f>
        <v xml:space="preserve">
</v>
      </c>
      <c r="H140" s="4" t="str">
        <f>CONCATENATE(Data!T141,CHAR(10),Data!U141)</f>
        <v>Brent Fabian
949-676-1880</v>
      </c>
      <c r="I140" s="14" t="str">
        <f>CONCATENATE(IF(Data!V141&lt;&gt;"",TEXT(Data!V141,"mm-dd-yyy"),""),CHAR(10),Data!W141,CHAR(10),Data!X141)</f>
        <v>07-05-2017
82-1796108
Aspen Meadows MHC, LLC</v>
      </c>
      <c r="J140" s="14" t="str">
        <f>IF(ISBLANK(Data!Z141),(Data!Y141&amp;CHAR(10)&amp;Data!AB141),(Data!Y141&amp;CHAR(10)&amp;Data!AA141&amp;Data!Z141&amp;CHAR(10)&amp;Data!AB141))</f>
        <v>118
Multnomah</v>
      </c>
      <c r="K140" s="4" t="str">
        <f>CONCATENATE(Data!AC141,CHAR(10),Data!AD141)</f>
        <v>MH Community
Family/All Age</v>
      </c>
      <c r="L140" s="14" t="str">
        <f>CONCATENATE(Data!AG141,CHAR(10),Data!AH141)</f>
        <v xml:space="preserve">
</v>
      </c>
      <c r="M140" s="4" t="str">
        <f>CONCATENATE(Data!AE141,CHAR(10),Data!AF141)</f>
        <v xml:space="preserve">Elizabeth Birrueta
</v>
      </c>
    </row>
    <row r="141" spans="1:13" x14ac:dyDescent="0.2">
      <c r="A141" s="21" t="str">
        <f>Data!B142</f>
        <v>Tanya Vidaurri</v>
      </c>
      <c r="B141" s="21" t="str">
        <f>Data!C142</f>
        <v>open - Scott covering</v>
      </c>
      <c r="C141" s="4" t="str">
        <f>CONCATENATE(Data!D142,CHAR(10),Data!E142,CHAR(10),Data!F142, ", ",Data!G142,"  ",Data!H142)</f>
        <v>HOGAN MEADOWS
1949 SE Palmquist Rd #21
Gresham, OR  97080</v>
      </c>
      <c r="D141" s="4" t="str">
        <f>CONCATENATE(Data!L142,CHAR(10),"PH: ",Data!M142,CHAR(10),"Fax: ",Data!N142)</f>
        <v>HoganMeadows@
PH: 503-667-1088
Fax: 503-907-8411</v>
      </c>
      <c r="E141" s="4" t="str">
        <f>CONCATENATE(Data!K142,CHAR(10),Data!I142)</f>
        <v xml:space="preserve">Open Position
</v>
      </c>
      <c r="F141" s="4" t="str">
        <f>CONCATENATE(Data!O142,CHAR(10),Data!P142,CHAR(10),Data!Q142)</f>
        <v xml:space="preserve">
</v>
      </c>
      <c r="G141" s="4" t="str">
        <f>CONCATENATE(Data!R142,CHAR(10),Data!S142)</f>
        <v xml:space="preserve">
</v>
      </c>
      <c r="H141" s="4" t="str">
        <f>CONCATENATE(Data!T142,CHAR(10),Data!U142)</f>
        <v>Brent Fabian
949-676-1880</v>
      </c>
      <c r="I141" s="14" t="str">
        <f>CONCATENATE(IF(Data!V142&lt;&gt;"",TEXT(Data!V142,"mm-dd-yyy"),""),CHAR(10),Data!W142,CHAR(10),Data!X142)</f>
        <v>06-30-2014
46-5572454
Hogan Meadows MHC, LLC</v>
      </c>
      <c r="J141" s="14" t="str">
        <f>IF(ISBLANK(Data!Z142),(Data!Y142&amp;CHAR(10)&amp;Data!AB142),(Data!Y142&amp;CHAR(10)&amp;Data!AA142&amp;Data!Z142&amp;CHAR(10)&amp;Data!AB142))</f>
        <v>136
Multnomah</v>
      </c>
      <c r="K141" s="4" t="str">
        <f>CONCATENATE(Data!AC142,CHAR(10),Data!AD142)</f>
        <v>MH Community
Family/All Age</v>
      </c>
      <c r="L141" s="14" t="str">
        <f>CONCATENATE(Data!AG142,CHAR(10),Data!AH142)</f>
        <v xml:space="preserve">
</v>
      </c>
      <c r="M141" s="4" t="str">
        <f>CONCATENATE(Data!AE142,CHAR(10),Data!AF142)</f>
        <v xml:space="preserve">Elizabeth Birrueta
</v>
      </c>
    </row>
    <row r="142" spans="1:13" x14ac:dyDescent="0.2">
      <c r="A142" s="21" t="str">
        <f>Data!B143</f>
        <v>Tanya Vidaurri</v>
      </c>
      <c r="B142" s="21" t="str">
        <f>Data!C143</f>
        <v>Scott Succo</v>
      </c>
      <c r="C142" s="4" t="str">
        <f>CONCATENATE(Data!D143,CHAR(10),Data!E143,CHAR(10),Data!F143, ", ",Data!G143,"  ",Data!H143)</f>
        <v>ARROWHEAD
5422 Portland Rd NE
Salem, OR  97305</v>
      </c>
      <c r="D142" s="4" t="str">
        <f>CONCATENATE(Data!L143,CHAR(10),"PH: ",Data!M143,CHAR(10),"Fax: ",Data!N143)</f>
        <v>Arrowhead@
PH: 503-393-7446
Fax: 503-463-1043</v>
      </c>
      <c r="E142" s="4" t="str">
        <f>CONCATENATE(Data!K143,CHAR(10),Data!I143)</f>
        <v xml:space="preserve">Brittney Pascua
</v>
      </c>
      <c r="F142" s="4" t="str">
        <f>CONCATENATE(Data!O143,CHAR(10),Data!P143,CHAR(10),Data!Q143)</f>
        <v xml:space="preserve">
</v>
      </c>
      <c r="G142" s="4" t="str">
        <f>CONCATENATE(Data!R143,CHAR(10),Data!S143)</f>
        <v xml:space="preserve">
</v>
      </c>
      <c r="H142" s="4" t="str">
        <f>CONCATENATE(Data!T143,CHAR(10),Data!U143)</f>
        <v>Brent Fabian
949-676-1880</v>
      </c>
      <c r="I142" s="14" t="str">
        <f>CONCATENATE(IF(Data!V143&lt;&gt;"",TEXT(Data!V143,"mm-dd-yyy"),""),CHAR(10),Data!W143,CHAR(10),Data!X143)</f>
        <v>04-05-2012
45-4405380
Arrowhead  MHC, LLC</v>
      </c>
      <c r="J142" s="14" t="str">
        <f>IF(ISBLANK(Data!Z143),(Data!Y143&amp;CHAR(10)&amp;Data!AB143),(Data!Y143&amp;CHAR(10)&amp;Data!AA143&amp;Data!Z143&amp;CHAR(10)&amp;Data!AB143))</f>
        <v>155
Marion</v>
      </c>
      <c r="K142" s="4" t="str">
        <f>CONCATENATE(Data!AC143,CHAR(10),Data!AD143)</f>
        <v>MH Community
Senior/55+</v>
      </c>
      <c r="L142" s="14" t="str">
        <f>CONCATENATE(Data!AG143,CHAR(10),Data!AH143)</f>
        <v xml:space="preserve">
</v>
      </c>
      <c r="M142" s="4" t="str">
        <f>CONCATENATE(Data!AE143,CHAR(10),Data!AF143)</f>
        <v xml:space="preserve">Elizabeth Birrueta
</v>
      </c>
    </row>
    <row r="143" spans="1:13" x14ac:dyDescent="0.2">
      <c r="A143" s="21" t="str">
        <f>Data!B144</f>
        <v>Tanya Vidaurri</v>
      </c>
      <c r="B143" s="21" t="str">
        <f>Data!C144</f>
        <v>Scott Succo</v>
      </c>
      <c r="C143" s="4" t="str">
        <f>CONCATENATE(Data!D144,CHAR(10),Data!E144,CHAR(10),Data!F144, ", ",Data!G144,"  ",Data!H144)</f>
        <v>BRIARWOOD ESTATES
812 Hoffman Rd NE # 53
Salem, OR  97301</v>
      </c>
      <c r="D143" s="4" t="str">
        <f>CONCATENATE(Data!L144,CHAR(10),"PH: ",Data!M144,CHAR(10),"Fax: ",Data!N144)</f>
        <v>Briarwood@
PH: 503-393-3450
Fax: 503-304-3568</v>
      </c>
      <c r="E143" s="4" t="str">
        <f>CONCATENATE(Data!K144,CHAR(10),Data!I144)</f>
        <v>Sarah Chastain
mail: Windstone</v>
      </c>
      <c r="F143" s="4" t="str">
        <f>CONCATENATE(Data!O144,CHAR(10),Data!P144,CHAR(10),Data!Q144)</f>
        <v xml:space="preserve">
</v>
      </c>
      <c r="G143" s="4" t="str">
        <f>CONCATENATE(Data!R144,CHAR(10),Data!S144)</f>
        <v xml:space="preserve">
</v>
      </c>
      <c r="H143" s="4" t="str">
        <f>CONCATENATE(Data!T144,CHAR(10),Data!U144)</f>
        <v>Brent Fabian
949-676-1880</v>
      </c>
      <c r="I143" s="14" t="str">
        <f>CONCATENATE(IF(Data!V144&lt;&gt;"",TEXT(Data!V144,"mm-dd-yyy"),""),CHAR(10),Data!W144,CHAR(10),Data!X144)</f>
        <v>09-22-2004
43-2039141
Sunridge MHC, LLC</v>
      </c>
      <c r="J143" s="14" t="str">
        <f>IF(ISBLANK(Data!Z144),(Data!Y144&amp;CHAR(10)&amp;Data!AB144),(Data!Y144&amp;CHAR(10)&amp;Data!AA144&amp;Data!Z144&amp;CHAR(10)&amp;Data!AB144))</f>
        <v>66
Marion</v>
      </c>
      <c r="K143" s="4" t="str">
        <f>CONCATENATE(Data!AC144,CHAR(10),Data!AD144)</f>
        <v>MH Community
Family/All Age</v>
      </c>
      <c r="L143" s="14" t="str">
        <f>CONCATENATE(Data!AG144,CHAR(10),Data!AH144)</f>
        <v xml:space="preserve">
</v>
      </c>
      <c r="M143" s="4" t="str">
        <f>CONCATENATE(Data!AE144,CHAR(10),Data!AF144)</f>
        <v xml:space="preserve">Elizabeth Birrueta
</v>
      </c>
    </row>
    <row r="144" spans="1:13" x14ac:dyDescent="0.2">
      <c r="A144" s="21" t="str">
        <f>Data!B145</f>
        <v>Tanya Vidaurri</v>
      </c>
      <c r="B144" s="21" t="str">
        <f>Data!C145</f>
        <v>Scott Succo</v>
      </c>
      <c r="C144" s="4" t="str">
        <f>CONCATENATE(Data!D145,CHAR(10),Data!E145,CHAR(10),Data!F145, ", ",Data!G145,"  ",Data!H145)</f>
        <v>COPPER CREEK ESTATES
5270 Gold Dust St NE
Salem, OR  97305</v>
      </c>
      <c r="D144" s="4" t="str">
        <f>CONCATENATE(Data!L145,CHAR(10),"PH: ",Data!M145,CHAR(10),"Fax: ",Data!N145)</f>
        <v>Copper@
PH: 503-390-6239
Fax: 503-304-8917</v>
      </c>
      <c r="E144" s="4" t="str">
        <f>CONCATENATE(Data!K145,CHAR(10),Data!I145)</f>
        <v xml:space="preserve">Open Position
</v>
      </c>
      <c r="F144" s="4" t="str">
        <f>CONCATENATE(Data!O145,CHAR(10),Data!P145,CHAR(10),Data!Q145)</f>
        <v xml:space="preserve">
</v>
      </c>
      <c r="G144" s="4" t="str">
        <f>CONCATENATE(Data!R145,CHAR(10),Data!S145)</f>
        <v xml:space="preserve">
</v>
      </c>
      <c r="H144" s="4" t="str">
        <f>CONCATENATE(Data!T145,CHAR(10),Data!U145)</f>
        <v>Brent Fabian
949-676-1880</v>
      </c>
      <c r="I144" s="14" t="str">
        <f>CONCATENATE(IF(Data!V145&lt;&gt;"",TEXT(Data!V145,"mm-dd-yyy"),""),CHAR(10),Data!W145,CHAR(10),Data!X145)</f>
        <v>06-29-2007
77-0685282
Copper Creek MHC, LLC</v>
      </c>
      <c r="J144" s="14" t="str">
        <f>IF(ISBLANK(Data!Z145),(Data!Y145&amp;CHAR(10)&amp;Data!AB145),(Data!Y145&amp;CHAR(10)&amp;Data!AA145&amp;Data!Z145&amp;CHAR(10)&amp;Data!AB145))</f>
        <v>238
Marion</v>
      </c>
      <c r="K144" s="4" t="str">
        <f>CONCATENATE(Data!AC145,CHAR(10),Data!AD145)</f>
        <v>MH Community
Family/All Age</v>
      </c>
      <c r="L144" s="14" t="str">
        <f>CONCATENATE(Data!AG145,CHAR(10),Data!AH145)</f>
        <v xml:space="preserve">
</v>
      </c>
      <c r="M144" s="4" t="str">
        <f>CONCATENATE(Data!AE145,CHAR(10),Data!AF145)</f>
        <v xml:space="preserve">Elizabeth Birrueta
</v>
      </c>
    </row>
    <row r="145" spans="1:13" x14ac:dyDescent="0.2">
      <c r="A145" s="21" t="str">
        <f>Data!B146</f>
        <v>Tanya Vidaurri</v>
      </c>
      <c r="B145" s="21" t="str">
        <f>Data!C146</f>
        <v>Scott Succo</v>
      </c>
      <c r="C145" s="4" t="str">
        <f>CONCATENATE(Data!D146,CHAR(10),Data!E146,CHAR(10),Data!F146, ", ",Data!G146,"  ",Data!H146)</f>
        <v>MCNARY OAKS
5355 River Rd N #61
Keizer, OR  97303</v>
      </c>
      <c r="D145" s="4" t="str">
        <f>CONCATENATE(Data!L146,CHAR(10),"PH: ",Data!M146,CHAR(10),"Fax: ",Data!N146)</f>
        <v>McNary@
PH: 503-304-0003
Fax: 503-304-0004</v>
      </c>
      <c r="E145" s="4" t="str">
        <f>CONCATENATE(Data!K146,CHAR(10),Data!I146)</f>
        <v xml:space="preserve">Donna Ellis
</v>
      </c>
      <c r="F145" s="4" t="str">
        <f>CONCATENATE(Data!O146,CHAR(10),Data!P146,CHAR(10),Data!Q146)</f>
        <v xml:space="preserve">Harold Kirk
503-856-2350
</v>
      </c>
      <c r="G145" s="4" t="str">
        <f>CONCATENATE(Data!R146,CHAR(10),Data!S146)</f>
        <v xml:space="preserve">
</v>
      </c>
      <c r="H145" s="4" t="str">
        <f>CONCATENATE(Data!T146,CHAR(10),Data!U146)</f>
        <v>Brent Fabian
949-676-1880</v>
      </c>
      <c r="I145" s="14" t="str">
        <f>CONCATENATE(IF(Data!V146&lt;&gt;"",TEXT(Data!V146,"mm-dd-yyy"),""),CHAR(10),Data!W146,CHAR(10),Data!X146)</f>
        <v>04-30-2019
56-2610416
McNary Oaks MHC, LLC</v>
      </c>
      <c r="J145" s="14" t="str">
        <f>IF(ISBLANK(Data!Z146),(Data!Y146&amp;CHAR(10)&amp;Data!AB146),(Data!Y146&amp;CHAR(10)&amp;Data!AA146&amp;Data!Z146&amp;CHAR(10)&amp;Data!AB146))</f>
        <v>122
Marion</v>
      </c>
      <c r="K145" s="4" t="str">
        <f>CONCATENATE(Data!AC146,CHAR(10),Data!AD146)</f>
        <v>MH Community
Senior/55+</v>
      </c>
      <c r="L145" s="14" t="str">
        <f>CONCATENATE(Data!AG146,CHAR(10),Data!AH146)</f>
        <v xml:space="preserve">
</v>
      </c>
      <c r="M145" s="4" t="str">
        <f>CONCATENATE(Data!AE146,CHAR(10),Data!AF146)</f>
        <v xml:space="preserve">Elizabeth Birrueta
</v>
      </c>
    </row>
    <row r="146" spans="1:13" x14ac:dyDescent="0.2">
      <c r="A146" s="21" t="str">
        <f>Data!B147</f>
        <v>Tanya Vidaurri</v>
      </c>
      <c r="B146" s="21" t="str">
        <f>Data!C147</f>
        <v>Scott Succo</v>
      </c>
      <c r="C146" s="4" t="str">
        <f>CONCATENATE(Data!D147,CHAR(10),Data!E147,CHAR(10),Data!F147, ", ",Data!G147,"  ",Data!H147)</f>
        <v>MEADOWCREST FARM ESTATES
16430 SE Powell Blvd
Portland, OR  97236</v>
      </c>
      <c r="D146" s="4" t="str">
        <f>CONCATENATE(Data!L147,CHAR(10),"PH: ",Data!M147,CHAR(10),"Fax: ",Data!N147)</f>
        <v xml:space="preserve">Meadowcrest@
PH: 503-761-7577
Fax: </v>
      </c>
      <c r="E146" s="4" t="str">
        <f>CONCATENATE(Data!K147,CHAR(10),Data!I147)</f>
        <v xml:space="preserve">Rena Smith
</v>
      </c>
      <c r="F146" s="4" t="str">
        <f>CONCATENATE(Data!O147,CHAR(10),Data!P147,CHAR(10),Data!Q147)</f>
        <v xml:space="preserve">
</v>
      </c>
      <c r="G146" s="4" t="str">
        <f>CONCATENATE(Data!R147,CHAR(10),Data!S147)</f>
        <v xml:space="preserve">
</v>
      </c>
      <c r="H146" s="4" t="str">
        <f>CONCATENATE(Data!T147,CHAR(10),Data!U147)</f>
        <v>Brent Fabian
949-676-1880</v>
      </c>
      <c r="I146" s="14" t="str">
        <f>CONCATENATE(IF(Data!V147&lt;&gt;"",TEXT(Data!V147,"mm-dd-yyy"),""),CHAR(10),Data!W147,CHAR(10),Data!X147)</f>
        <v>11-14-2025
39-4797507
Meadowcrest MHC, LLC</v>
      </c>
      <c r="J146" s="14" t="str">
        <f>IF(ISBLANK(Data!Z147),(Data!Y147&amp;CHAR(10)&amp;Data!AB147),(Data!Y147&amp;CHAR(10)&amp;Data!AA147&amp;Data!Z147&amp;CHAR(10)&amp;Data!AB147))</f>
        <v>71
Multnomah</v>
      </c>
      <c r="K146" s="4" t="str">
        <f>CONCATENATE(Data!AC147,CHAR(10),Data!AD147)</f>
        <v>MH Community
Senior/55+</v>
      </c>
      <c r="L146" s="14" t="str">
        <f>CONCATENATE(Data!AG147,CHAR(10),Data!AH147)</f>
        <v xml:space="preserve">
</v>
      </c>
      <c r="M146" s="4" t="str">
        <f>CONCATENATE(Data!AE147,CHAR(10),Data!AF147)</f>
        <v xml:space="preserve">Elizabeth Birrueta
</v>
      </c>
    </row>
    <row r="147" spans="1:13" x14ac:dyDescent="0.2">
      <c r="A147" s="21" t="str">
        <f>Data!B148</f>
        <v>Tanya Vidaurri</v>
      </c>
      <c r="B147" s="21" t="str">
        <f>Data!C148</f>
        <v>Scott Succo</v>
      </c>
      <c r="C147" s="4" t="str">
        <f>CONCATENATE(Data!D148,CHAR(10),Data!E148,CHAR(10),Data!F148, ", ",Data!G148,"  ",Data!H148)</f>
        <v>OAK HOLLOW
2000 Robins Lane S.E. #48
Salem, OR  97306</v>
      </c>
      <c r="D147" s="4" t="str">
        <f>CONCATENATE(Data!L148,CHAR(10),"PH: ",Data!M148,CHAR(10),"Fax: ",Data!N148)</f>
        <v xml:space="preserve">Oakhollow@
PH: 503-585-7111
Fax: </v>
      </c>
      <c r="E147" s="4" t="str">
        <f>CONCATENATE(Data!K148,CHAR(10),Data!I148)</f>
        <v xml:space="preserve">Beth Lints
</v>
      </c>
      <c r="F147" s="4" t="str">
        <f>CONCATENATE(Data!O148,CHAR(10),Data!P148,CHAR(10),Data!Q148)</f>
        <v xml:space="preserve">Erik Nelson
</v>
      </c>
      <c r="G147" s="4" t="str">
        <f>CONCATENATE(Data!R148,CHAR(10),Data!S148)</f>
        <v xml:space="preserve">
</v>
      </c>
      <c r="H147" s="4" t="str">
        <f>CONCATENATE(Data!T148,CHAR(10),Data!U148)</f>
        <v>Brent Fabian
949-676-1880</v>
      </c>
      <c r="I147" s="14" t="str">
        <f>CONCATENATE(IF(Data!V148&lt;&gt;"",TEXT(Data!V148,"mm-dd-yyy"),""),CHAR(10),Data!W148,CHAR(10),Data!X148)</f>
        <v>09-30-2021
87-2363230
Oak Hollow Oak Pointe, LLC</v>
      </c>
      <c r="J147" s="14" t="str">
        <f>IF(ISBLANK(Data!Z148),(Data!Y148&amp;CHAR(10)&amp;Data!AB148),(Data!Y148&amp;CHAR(10)&amp;Data!AA148&amp;Data!Z148&amp;CHAR(10)&amp;Data!AB148))</f>
        <v>59
Marion</v>
      </c>
      <c r="K147" s="4" t="str">
        <f>CONCATENATE(Data!AC148,CHAR(10),Data!AD148)</f>
        <v>MH Community
Family/All Age</v>
      </c>
      <c r="L147" s="14" t="str">
        <f>CONCATENATE(Data!AG148,CHAR(10),Data!AH148)</f>
        <v xml:space="preserve">
</v>
      </c>
      <c r="M147" s="4" t="str">
        <f>CONCATENATE(Data!AE148,CHAR(10),Data!AF148)</f>
        <v xml:space="preserve">Elizabeth Birrueta
</v>
      </c>
    </row>
    <row r="148" spans="1:13" x14ac:dyDescent="0.2">
      <c r="A148" s="21" t="str">
        <f>Data!B149</f>
        <v>Tanya Vidaurri</v>
      </c>
      <c r="B148" s="21" t="str">
        <f>Data!C149</f>
        <v>Scott Succo</v>
      </c>
      <c r="C148" s="4" t="str">
        <f>CONCATENATE(Data!D149,CHAR(10),Data!E149,CHAR(10),Data!F149, ", ",Data!G149,"  ",Data!H149)</f>
        <v>OAK POINTE
2000 Robins Lane S.E. #48
Salem, OR  97306</v>
      </c>
      <c r="D148" s="4" t="str">
        <f>CONCATENATE(Data!L149,CHAR(10),"PH: ",Data!M149,CHAR(10),"Fax: ",Data!N149)</f>
        <v xml:space="preserve">Oakpointe@
PH: 503-585-7111
Fax: </v>
      </c>
      <c r="E148" s="4" t="str">
        <f>CONCATENATE(Data!K149,CHAR(10),Data!I149)</f>
        <v xml:space="preserve">Beth Lints
</v>
      </c>
      <c r="F148" s="4" t="str">
        <f>CONCATENATE(Data!O149,CHAR(10),Data!P149,CHAR(10),Data!Q149)</f>
        <v xml:space="preserve">Erik Nelson
</v>
      </c>
      <c r="G148" s="4" t="str">
        <f>CONCATENATE(Data!R149,CHAR(10),Data!S149)</f>
        <v xml:space="preserve">
</v>
      </c>
      <c r="H148" s="4" t="str">
        <f>CONCATENATE(Data!T149,CHAR(10),Data!U149)</f>
        <v>Brent Fabian
949-676-1880</v>
      </c>
      <c r="I148" s="14" t="str">
        <f>CONCATENATE(IF(Data!V149&lt;&gt;"",TEXT(Data!V149,"mm-dd-yyy"),""),CHAR(10),Data!W149,CHAR(10),Data!X149)</f>
        <v>09-30-2021
87-2363230
Oak Hollow Oak Pointe, LLC</v>
      </c>
      <c r="J148" s="14" t="str">
        <f>IF(ISBLANK(Data!Z149),(Data!Y149&amp;CHAR(10)&amp;Data!AB149),(Data!Y149&amp;CHAR(10)&amp;Data!AA149&amp;Data!Z149&amp;CHAR(10)&amp;Data!AB149))</f>
        <v>90
Marion</v>
      </c>
      <c r="K148" s="4" t="str">
        <f>CONCATENATE(Data!AC149,CHAR(10),Data!AD149)</f>
        <v>MH Community
Family/All Age</v>
      </c>
      <c r="L148" s="14" t="str">
        <f>CONCATENATE(Data!AG149,CHAR(10),Data!AH149)</f>
        <v xml:space="preserve">
</v>
      </c>
      <c r="M148" s="4" t="str">
        <f>CONCATENATE(Data!AE149,CHAR(10),Data!AF149)</f>
        <v xml:space="preserve">Elizabeth Birrueta
</v>
      </c>
    </row>
    <row r="149" spans="1:13" x14ac:dyDescent="0.2">
      <c r="A149" s="21" t="str">
        <f>Data!B150</f>
        <v>Tanya Vidaurri</v>
      </c>
      <c r="B149" s="21" t="str">
        <f>Data!C150</f>
        <v>Scott Succo</v>
      </c>
      <c r="C149" s="4" t="str">
        <f>CONCATENATE(Data!D150,CHAR(10),Data!E150,CHAR(10),Data!F150, ", ",Data!G150,"  ",Data!H150)</f>
        <v>SALEM
5552 Portland Rd NE #0
Salem, OR  97305</v>
      </c>
      <c r="D149" s="4" t="str">
        <f>CONCATENATE(Data!L150,CHAR(10),"PH: ",Data!M150,CHAR(10),"Fax: ",Data!N150)</f>
        <v>Shady@
PH: 503-393-8121
Fax: 503-877-1700</v>
      </c>
      <c r="E149" s="4" t="str">
        <f>CONCATENATE(Data!K150,CHAR(10),Data!I150)</f>
        <v xml:space="preserve">Jessica Mitchell
</v>
      </c>
      <c r="F149" s="4" t="str">
        <f>CONCATENATE(Data!O150,CHAR(10),Data!P150,CHAR(10),Data!Q150)</f>
        <v xml:space="preserve">
</v>
      </c>
      <c r="G149" s="4" t="str">
        <f>CONCATENATE(Data!R150,CHAR(10),Data!S150)</f>
        <v xml:space="preserve">
</v>
      </c>
      <c r="H149" s="4" t="str">
        <f>CONCATENATE(Data!T150,CHAR(10),Data!U150)</f>
        <v>Brent Fabian
949-676-1880</v>
      </c>
      <c r="I149" s="14" t="str">
        <f>CONCATENATE(IF(Data!V150&lt;&gt;"",TEXT(Data!V150,"mm-dd-yyy"),""),CHAR(10),Data!W150,CHAR(10),Data!X150)</f>
        <v>04-30-2013
46-2006957
Shady Acres MHC, LLC DBA Salem</v>
      </c>
      <c r="J149" s="14" t="str">
        <f>IF(ISBLANK(Data!Z150),(Data!Y150&amp;CHAR(10)&amp;Data!AB150),(Data!Y150&amp;CHAR(10)&amp;Data!AA150&amp;Data!Z150&amp;CHAR(10)&amp;Data!AB150))</f>
        <v>59
Marion</v>
      </c>
      <c r="K149" s="4" t="str">
        <f>CONCATENATE(Data!AC150,CHAR(10),Data!AD150)</f>
        <v>MH Community
Senior/55+</v>
      </c>
      <c r="L149" s="14" t="str">
        <f>CONCATENATE(Data!AG150,CHAR(10),Data!AH150)</f>
        <v xml:space="preserve">
</v>
      </c>
      <c r="M149" s="4" t="str">
        <f>CONCATENATE(Data!AE150,CHAR(10),Data!AF150)</f>
        <v xml:space="preserve">Elizabeth Birrueta
</v>
      </c>
    </row>
    <row r="150" spans="1:13" x14ac:dyDescent="0.2">
      <c r="A150" s="21" t="str">
        <f>Data!B151</f>
        <v>Tanya Vidaurri</v>
      </c>
      <c r="B150" s="21" t="str">
        <f>Data!C151</f>
        <v>Scott Succo</v>
      </c>
      <c r="C150" s="4" t="str">
        <f>CONCATENATE(Data!D151,CHAR(10),Data!E151,CHAR(10),Data!F151, ", ",Data!G151,"  ",Data!H151)</f>
        <v>SHADY ACRES
5552 Portland Rd NE #0
Salem, OR  97305</v>
      </c>
      <c r="D150" s="4" t="str">
        <f>CONCATENATE(Data!L151,CHAR(10),"PH: ",Data!M151,CHAR(10),"Fax: ",Data!N151)</f>
        <v>Shady@
PH: 503-393-8121
Fax: 503-877-1700</v>
      </c>
      <c r="E150" s="4" t="str">
        <f>CONCATENATE(Data!K151,CHAR(10),Data!I151)</f>
        <v xml:space="preserve">Jessica Mitchell
</v>
      </c>
      <c r="F150" s="4" t="str">
        <f>CONCATENATE(Data!O151,CHAR(10),Data!P151,CHAR(10),Data!Q151)</f>
        <v xml:space="preserve">
</v>
      </c>
      <c r="G150" s="4" t="str">
        <f>CONCATENATE(Data!R151,CHAR(10),Data!S151)</f>
        <v xml:space="preserve">
</v>
      </c>
      <c r="H150" s="4" t="str">
        <f>CONCATENATE(Data!T151,CHAR(10),Data!U151)</f>
        <v>Brent Fabian
949-676-1880</v>
      </c>
      <c r="I150" s="14" t="str">
        <f>CONCATENATE(IF(Data!V151&lt;&gt;"",TEXT(Data!V151,"mm-dd-yyy"),""),CHAR(10),Data!W151,CHAR(10),Data!X151)</f>
        <v>04-30-2013
46-2006957
Shady Acres MHC, LLC</v>
      </c>
      <c r="J150" s="14" t="str">
        <f>IF(ISBLANK(Data!Z151),(Data!Y151&amp;CHAR(10)&amp;Data!AB151),(Data!Y151&amp;CHAR(10)&amp;Data!AA151&amp;Data!Z151&amp;CHAR(10)&amp;Data!AB151))</f>
        <v>63
5RV Park
Marion</v>
      </c>
      <c r="K150" s="4" t="str">
        <f>CONCATENATE(Data!AC151,CHAR(10),Data!AD151)</f>
        <v>MH Community
Senior/55+</v>
      </c>
      <c r="L150" s="14" t="str">
        <f>CONCATENATE(Data!AG151,CHAR(10),Data!AH151)</f>
        <v xml:space="preserve">
</v>
      </c>
      <c r="M150" s="4" t="str">
        <f>CONCATENATE(Data!AE151,CHAR(10),Data!AF151)</f>
        <v xml:space="preserve">Elizabeth Birrueta
</v>
      </c>
    </row>
    <row r="151" spans="1:13" x14ac:dyDescent="0.2">
      <c r="A151" s="21" t="str">
        <f>Data!B152</f>
        <v>Tanya Vidaurri</v>
      </c>
      <c r="B151" s="21" t="str">
        <f>Data!C152</f>
        <v>Scott Succo</v>
      </c>
      <c r="C151" s="4" t="str">
        <f>CONCATENATE(Data!D152,CHAR(10),Data!E152,CHAR(10),Data!F152, ", ",Data!G152,"  ",Data!H152)</f>
        <v>WILDWOOD VILLA
5510 Windsor Island Rd N
Keizer, OR  97303</v>
      </c>
      <c r="D151" s="4" t="str">
        <f>CONCATENATE(Data!L152,CHAR(10),"PH: ",Data!M152,CHAR(10),"Fax: ",Data!N152)</f>
        <v>Wildwood@
PH: 503-393-4192
Fax: 503-393-7638</v>
      </c>
      <c r="E151" s="4" t="str">
        <f>CONCATENATE(Data!K152,CHAR(10),Data!I152)</f>
        <v xml:space="preserve">Kaycee Edgerton
</v>
      </c>
      <c r="F151" s="4" t="str">
        <f>CONCATENATE(Data!O152,CHAR(10),Data!P152,CHAR(10),Data!Q152)</f>
        <v xml:space="preserve">Darren Rogers
971-701-7037
</v>
      </c>
      <c r="G151" s="4" t="str">
        <f>CONCATENATE(Data!R152,CHAR(10),Data!S152)</f>
        <v xml:space="preserve">
</v>
      </c>
      <c r="H151" s="4" t="str">
        <f>CONCATENATE(Data!T152,CHAR(10),Data!U152)</f>
        <v>Brent Fabian
949-676-1880</v>
      </c>
      <c r="I151" s="14" t="str">
        <f>CONCATENATE(IF(Data!V152&lt;&gt;"",TEXT(Data!V152,"mm-dd-yyy"),""),CHAR(10),Data!W152,CHAR(10),Data!X152)</f>
        <v>05-31-2018
82-5050596
Wildwood Villa MHC, LLC</v>
      </c>
      <c r="J151" s="14" t="str">
        <f>IF(ISBLANK(Data!Z152),(Data!Y152&amp;CHAR(10)&amp;Data!AB152),(Data!Y152&amp;CHAR(10)&amp;Data!AA152&amp;Data!Z152&amp;CHAR(10)&amp;Data!AB152))</f>
        <v>105
Marion</v>
      </c>
      <c r="K151" s="4" t="str">
        <f>CONCATENATE(Data!AC152,CHAR(10),Data!AD152)</f>
        <v>MH Community
Senior/55+</v>
      </c>
      <c r="L151" s="14" t="str">
        <f>CONCATENATE(Data!AG152,CHAR(10),Data!AH152)</f>
        <v xml:space="preserve">
</v>
      </c>
      <c r="M151" s="4" t="str">
        <f>CONCATENATE(Data!AE152,CHAR(10),Data!AF152)</f>
        <v xml:space="preserve">Elizabeth Birrueta
</v>
      </c>
    </row>
    <row r="152" spans="1:13" x14ac:dyDescent="0.2">
      <c r="A152" s="21" t="str">
        <f>Data!B153</f>
        <v>Tanya Vidaurri</v>
      </c>
      <c r="B152" s="21" t="str">
        <f>Data!C153</f>
        <v>Scott Succo</v>
      </c>
      <c r="C152" s="4" t="str">
        <f>CONCATENATE(Data!D153,CHAR(10),Data!E153,CHAR(10),Data!F153, ", ",Data!G153,"  ",Data!H153)</f>
        <v>WINDSTONE VILLAGE
812 Hoffman Rd NE # 53
Salem, OR  97301</v>
      </c>
      <c r="D152" s="4" t="str">
        <f>CONCATENATE(Data!L153,CHAR(10),"PH: ",Data!M153,CHAR(10),"Fax: ",Data!N153)</f>
        <v>Windstone@
PH: 503-581-7820
Fax: 503-304-3568</v>
      </c>
      <c r="E152" s="4" t="str">
        <f>CONCATENATE(Data!K153,CHAR(10),Data!I153)</f>
        <v xml:space="preserve">Sarah Chastain
</v>
      </c>
      <c r="F152" s="4" t="str">
        <f>CONCATENATE(Data!O153,CHAR(10),Data!P153,CHAR(10),Data!Q153)</f>
        <v xml:space="preserve">
</v>
      </c>
      <c r="G152" s="4" t="str">
        <f>CONCATENATE(Data!R153,CHAR(10),Data!S153)</f>
        <v xml:space="preserve">
</v>
      </c>
      <c r="H152" s="4" t="str">
        <f>CONCATENATE(Data!T153,CHAR(10),Data!U153)</f>
        <v>Brent Fabian
949-676-1880</v>
      </c>
      <c r="I152" s="14" t="str">
        <f>CONCATENATE(IF(Data!V153&lt;&gt;"",TEXT(Data!V153,"mm-dd-yyy"),""),CHAR(10),Data!W153,CHAR(10),Data!X153)</f>
        <v>04-16-2002
75-3002780
Windstone MHP, LLC</v>
      </c>
      <c r="J152" s="14" t="str">
        <f>IF(ISBLANK(Data!Z153),(Data!Y153&amp;CHAR(10)&amp;Data!AB153),(Data!Y153&amp;CHAR(10)&amp;Data!AA153&amp;Data!Z153&amp;CHAR(10)&amp;Data!AB153))</f>
        <v>98
Marion</v>
      </c>
      <c r="K152" s="4" t="str">
        <f>CONCATENATE(Data!AC153,CHAR(10),Data!AD153)</f>
        <v>MH Community
Family/All Age</v>
      </c>
      <c r="L152" s="14" t="str">
        <f>CONCATENATE(Data!AG153,CHAR(10),Data!AH153)</f>
        <v xml:space="preserve">
</v>
      </c>
      <c r="M152" s="4" t="str">
        <f>CONCATENATE(Data!AE153,CHAR(10),Data!AF153)</f>
        <v xml:space="preserve">Elizabeth Birrueta
</v>
      </c>
    </row>
    <row r="153" spans="1:13" x14ac:dyDescent="0.2">
      <c r="A153" s="21" t="str">
        <f>Data!B154</f>
        <v>Tanya Vidaurri</v>
      </c>
      <c r="B153" s="21" t="str">
        <f>Data!C154</f>
        <v>Scott Succo</v>
      </c>
      <c r="C153" s="4" t="str">
        <f>CONCATENATE(Data!D154,CHAR(10),Data!E154,CHAR(10),Data!F154, ", ",Data!G154,"  ",Data!H154)</f>
        <v>WOODBURN SENIOR ESTATES
1999 Jansen Way
Woodburn, OR  97071</v>
      </c>
      <c r="D153" s="4" t="str">
        <f>CONCATENATE(Data!L154,CHAR(10),"PH: ",Data!M154,CHAR(10),"Fax: ",Data!N154)</f>
        <v xml:space="preserve">Woodburn@
PH: 503-982-0110
Fax: </v>
      </c>
      <c r="E153" s="4" t="str">
        <f>CONCATENATE(Data!K154,CHAR(10),Data!I154)</f>
        <v xml:space="preserve">James Boardman
</v>
      </c>
      <c r="F153" s="4" t="str">
        <f>CONCATENATE(Data!O154,CHAR(10),Data!P154,CHAR(10),Data!Q154)</f>
        <v xml:space="preserve">Zimmy Harder
</v>
      </c>
      <c r="G153" s="4" t="str">
        <f>CONCATENATE(Data!R154,CHAR(10),Data!S154)</f>
        <v xml:space="preserve">
</v>
      </c>
      <c r="H153" s="4" t="str">
        <f>CONCATENATE(Data!T154,CHAR(10),Data!U154)</f>
        <v>Chris Bowden
949-486-7153</v>
      </c>
      <c r="I153" s="14" t="str">
        <f>CONCATENATE(IF(Data!V154&lt;&gt;"",TEXT(Data!V154,"mm-dd-yyy"),""),CHAR(10),Data!W154,CHAR(10),Data!X154)</f>
        <v>08-11-2009
04-3597449
Woodburn Senior Estates, LLC</v>
      </c>
      <c r="J153" s="14" t="str">
        <f>IF(ISBLANK(Data!Z154),(Data!Y154&amp;CHAR(10)&amp;Data!AB154),(Data!Y154&amp;CHAR(10)&amp;Data!AA154&amp;Data!Z154&amp;CHAR(10)&amp;Data!AB154))</f>
        <v>82
Marion</v>
      </c>
      <c r="K153" s="4" t="str">
        <f>CONCATENATE(Data!AC154,CHAR(10),Data!AD154)</f>
        <v>MH Community
Senior/55+</v>
      </c>
      <c r="L153" s="14" t="str">
        <f>CONCATENATE(Data!AG154,CHAR(10),Data!AH154)</f>
        <v xml:space="preserve">
</v>
      </c>
      <c r="M153" s="4" t="str">
        <f>CONCATENATE(Data!AE154,CHAR(10),Data!AF154)</f>
        <v xml:space="preserve">Elizabeth Birrueta
</v>
      </c>
    </row>
  </sheetData>
  <sheetProtection selectLockedCells="1"/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1FD6B-4DDA-4269-BD84-9E23864081D1}">
  <sheetPr codeName="Sheet5"/>
  <dimension ref="A1:K176"/>
  <sheetViews>
    <sheetView tabSelected="1" view="pageBreakPreview" zoomScaleNormal="100" zoomScaleSheetLayoutView="100" workbookViewId="0">
      <selection activeCell="M10" sqref="M10"/>
    </sheetView>
  </sheetViews>
  <sheetFormatPr defaultColWidth="24.625" defaultRowHeight="12.75" x14ac:dyDescent="0.2"/>
  <cols>
    <col min="1" max="1" width="24.125" style="78" customWidth="1"/>
    <col min="2" max="2" width="18.75" style="79" customWidth="1"/>
    <col min="3" max="3" width="20.625" style="79" bestFit="1" customWidth="1"/>
    <col min="4" max="4" width="20.25" style="81" bestFit="1" customWidth="1"/>
    <col min="5" max="5" width="13.125" style="79" customWidth="1"/>
    <col min="6" max="6" width="12.625" style="79" customWidth="1"/>
    <col min="7" max="7" width="30.75" style="80" hidden="1" customWidth="1"/>
    <col min="8" max="8" width="14.125" style="79" bestFit="1" customWidth="1"/>
    <col min="9" max="9" width="15.625" style="79" bestFit="1" customWidth="1"/>
    <col min="10" max="10" width="13.375" style="79" hidden="1" customWidth="1"/>
    <col min="11" max="11" width="13.5" style="79" bestFit="1" customWidth="1"/>
    <col min="12" max="16384" width="24.625" style="78"/>
  </cols>
  <sheetData>
    <row r="1" spans="1:11" ht="26.25" x14ac:dyDescent="0.2">
      <c r="A1" s="158"/>
      <c r="B1" s="158"/>
      <c r="C1" s="158"/>
      <c r="D1" s="158"/>
      <c r="E1" s="158"/>
      <c r="F1" s="158"/>
      <c r="G1" s="158"/>
      <c r="H1" s="158"/>
      <c r="I1" s="158"/>
      <c r="J1" s="158"/>
      <c r="K1" s="158"/>
    </row>
    <row r="2" spans="1:11" s="85" customFormat="1" ht="38.25" x14ac:dyDescent="0.2">
      <c r="A2" s="84" t="s">
        <v>1683</v>
      </c>
      <c r="B2" s="84" t="s">
        <v>1506</v>
      </c>
      <c r="C2" s="84" t="s">
        <v>1684</v>
      </c>
      <c r="D2" s="84" t="s">
        <v>1685</v>
      </c>
      <c r="E2" s="84" t="s">
        <v>41</v>
      </c>
      <c r="F2" s="84" t="s">
        <v>1211</v>
      </c>
      <c r="G2" s="163" t="s">
        <v>1686</v>
      </c>
      <c r="H2" s="165" t="s">
        <v>1687</v>
      </c>
      <c r="I2" s="84" t="s">
        <v>1688</v>
      </c>
      <c r="J2" s="84" t="s">
        <v>1689</v>
      </c>
      <c r="K2" s="84" t="s">
        <v>1690</v>
      </c>
    </row>
    <row r="3" spans="1:11" s="85" customFormat="1" ht="13.5" thickBot="1" x14ac:dyDescent="0.25">
      <c r="A3" s="86"/>
      <c r="B3" s="87"/>
      <c r="C3" s="87"/>
      <c r="D3" s="87"/>
      <c r="E3" s="87"/>
      <c r="F3" s="87"/>
      <c r="G3" s="164"/>
      <c r="H3" s="166"/>
      <c r="I3" s="88"/>
      <c r="J3" s="88"/>
      <c r="K3" s="88"/>
    </row>
    <row r="4" spans="1:11" s="82" customFormat="1" ht="16.5" thickBot="1" x14ac:dyDescent="0.25">
      <c r="A4" s="159" t="str">
        <f>Supervisors!J26</f>
        <v>Andrew Fritz, General Counsel &amp; Regional Supervisor               949-266-9499               AFritz@ipgliving.com               Portfolio: 1586 / 13 Properties</v>
      </c>
      <c r="B4" s="160"/>
      <c r="C4" s="161"/>
      <c r="D4" s="161"/>
      <c r="E4" s="161"/>
      <c r="F4" s="161"/>
      <c r="G4" s="161"/>
      <c r="H4" s="161"/>
      <c r="I4" s="162"/>
      <c r="J4" s="162"/>
      <c r="K4" s="162"/>
    </row>
    <row r="5" spans="1:11" s="82" customFormat="1" ht="15.75" x14ac:dyDescent="0.2">
      <c r="A5" s="156" t="str">
        <f>Supervisors!J3</f>
        <v>Cheri Goss                                                       949-486-7157                                                       CGoss@ipgliving.com                                                       Portfolio: 1586 / 13 Properties</v>
      </c>
      <c r="B5" s="157"/>
      <c r="C5" s="157"/>
      <c r="D5" s="157"/>
      <c r="E5" s="157"/>
      <c r="F5" s="157"/>
      <c r="G5" s="157"/>
      <c r="H5" s="157"/>
      <c r="I5" s="157"/>
      <c r="J5" s="157"/>
      <c r="K5" s="157"/>
    </row>
    <row r="6" spans="1:11" s="82" customFormat="1" ht="38.25" x14ac:dyDescent="0.2">
      <c r="A6" s="83" t="str">
        <f>'Prop Data for Print'!C2</f>
        <v>APPLE ACRES
975 E 1175 S
Fruit Height, UT  84037</v>
      </c>
      <c r="B6" s="83" t="str">
        <f>'Prop Data for Print'!D2</f>
        <v xml:space="preserve">AppleAcres@
PH: 801- 391-3931
Fax: </v>
      </c>
      <c r="C6" s="83" t="str">
        <f>'Prop Data for Print'!E2</f>
        <v>Patricia Blake
mail: Willow Pines</v>
      </c>
      <c r="D6" s="83" t="str">
        <f>'Prop Data for Print'!F2</f>
        <v xml:space="preserve">Rafaelito Rodriquez
801-745-5709
</v>
      </c>
      <c r="E6" s="83" t="str">
        <f>'Prop Data for Print'!G2</f>
        <v>Shayleena Gaitan
801-618-5750</v>
      </c>
      <c r="F6" s="83" t="str">
        <f>'Prop Data for Print'!H2</f>
        <v>Brent Fabian
949-676-1880</v>
      </c>
      <c r="G6" s="83" t="str">
        <f>'Prop Data for Print'!I2</f>
        <v>10-16-2019
84-2767474
Apple Acres MHC,LLC</v>
      </c>
      <c r="H6" s="83" t="str">
        <f>'Prop Data for Print'!J2</f>
        <v>45
Davis</v>
      </c>
      <c r="I6" s="83" t="str">
        <f>'Prop Data for Print'!K2</f>
        <v>MH Community
Family/All Age</v>
      </c>
      <c r="J6" s="83" t="str">
        <f>'Prop Data for Print'!L2</f>
        <v xml:space="preserve">
</v>
      </c>
      <c r="K6" s="83" t="str">
        <f>'Prop Data for Print'!M2</f>
        <v xml:space="preserve">Elizabeth Birrueta
</v>
      </c>
    </row>
    <row r="7" spans="1:11" s="82" customFormat="1" ht="38.25" x14ac:dyDescent="0.2">
      <c r="A7" s="83" t="str">
        <f>'Prop Data for Print'!C3</f>
        <v>BONNEVILLE GARDENS
705 S Redwood Rd
Salt Lake City, UT  84104</v>
      </c>
      <c r="B7" s="83" t="str">
        <f>'Prop Data for Print'!D3</f>
        <v>Bonneville@
PH: 801-973-8987
Fax: 801-973-8302</v>
      </c>
      <c r="C7" s="83" t="str">
        <f>'Prop Data for Print'!E3</f>
        <v xml:space="preserve">Simon Muirragui
</v>
      </c>
      <c r="D7" s="83" t="str">
        <f>'Prop Data for Print'!F3</f>
        <v>Jairo Castaneda
801-973-8987
Bonneville_tech1@</v>
      </c>
      <c r="E7" s="83" t="str">
        <f>'Prop Data for Print'!G3</f>
        <v>Shayleena Gaitan
801-618-5750</v>
      </c>
      <c r="F7" s="83" t="str">
        <f>'Prop Data for Print'!H3</f>
        <v>Brent Fabian
949-676-1880</v>
      </c>
      <c r="G7" s="83" t="str">
        <f>'Prop Data for Print'!I3</f>
        <v>09-01-2006
46-0693641
Bonneville  MHC, LLC</v>
      </c>
      <c r="H7" s="83" t="str">
        <f>'Prop Data for Print'!J3</f>
        <v>120
Salt Lake</v>
      </c>
      <c r="I7" s="83" t="str">
        <f>'Prop Data for Print'!K3</f>
        <v>MH Community
Family/All Age</v>
      </c>
      <c r="J7" s="83" t="str">
        <f>'Prop Data for Print'!L3</f>
        <v xml:space="preserve">
</v>
      </c>
      <c r="K7" s="83" t="str">
        <f>'Prop Data for Print'!M3</f>
        <v xml:space="preserve">Elizabeth Birrueta
</v>
      </c>
    </row>
    <row r="8" spans="1:11" s="82" customFormat="1" ht="38.25" x14ac:dyDescent="0.2">
      <c r="A8" s="83" t="str">
        <f>'Prop Data for Print'!C4</f>
        <v>CAMBRIDGE COURT
1350 W 300 N #51A
Clearfield, UT  84015</v>
      </c>
      <c r="B8" s="83" t="str">
        <f>'Prop Data for Print'!D4</f>
        <v xml:space="preserve">CambridgePark@
PH: 801-973-8987
Fax: </v>
      </c>
      <c r="C8" s="83" t="str">
        <f>'Prop Data for Print'!E4</f>
        <v xml:space="preserve">Mitch Rabenstein
</v>
      </c>
      <c r="D8" s="83" t="str">
        <f>'Prop Data for Print'!F4</f>
        <v>Rafaelito Rodriquez
801-745-5709
CambridgePark_tech1@</v>
      </c>
      <c r="E8" s="83" t="str">
        <f>'Prop Data for Print'!G4</f>
        <v>Shayleena Gaitan
801-618-5750</v>
      </c>
      <c r="F8" s="83" t="str">
        <f>'Prop Data for Print'!H4</f>
        <v>Brent Fabian
949-676-1880</v>
      </c>
      <c r="G8" s="83" t="str">
        <f>'Prop Data for Print'!I4</f>
        <v>01-07-2019
83-2687542
Cambridge Court MHC, LLC</v>
      </c>
      <c r="H8" s="83" t="str">
        <f>'Prop Data for Print'!J4</f>
        <v>78
Davis</v>
      </c>
      <c r="I8" s="83" t="str">
        <f>'Prop Data for Print'!K4</f>
        <v>MH Community
Family/All Age</v>
      </c>
      <c r="J8" s="83" t="str">
        <f>'Prop Data for Print'!L4</f>
        <v xml:space="preserve">
</v>
      </c>
      <c r="K8" s="83" t="str">
        <f>'Prop Data for Print'!M4</f>
        <v xml:space="preserve">Elizabeth Birrueta
</v>
      </c>
    </row>
    <row r="9" spans="1:11" s="82" customFormat="1" ht="38.25" x14ac:dyDescent="0.2">
      <c r="A9" s="83" t="str">
        <f>'Prop Data for Print'!C5</f>
        <v>CINNAMON RIDGE
300 E 2500 N
North Logan, UT  84341</v>
      </c>
      <c r="B9" s="83" t="str">
        <f>'Prop Data for Print'!D5</f>
        <v xml:space="preserve">
PH: 435-799-7618
Fax: </v>
      </c>
      <c r="C9" s="83" t="str">
        <f>'Prop Data for Print'!E5</f>
        <v>Laura Van Noy
mail &amp; email: Palatial Living</v>
      </c>
      <c r="D9" s="83" t="str">
        <f>'Prop Data for Print'!F5</f>
        <v>George Sisk
435-232-8825
CinnamonRidge_tech1@</v>
      </c>
      <c r="E9" s="83" t="str">
        <f>'Prop Data for Print'!G5</f>
        <v>Shayleena Gaitan
801-618-5750</v>
      </c>
      <c r="F9" s="83" t="str">
        <f>'Prop Data for Print'!H5</f>
        <v>Brent Fabian
949-676-1880</v>
      </c>
      <c r="G9" s="83" t="str">
        <f>'Prop Data for Print'!I5</f>
        <v>12-09-2020
85-3010477
Cinnamon Ridge MHC, LLC</v>
      </c>
      <c r="H9" s="83" t="str">
        <f>'Prop Data for Print'!J5</f>
        <v>60
Cache</v>
      </c>
      <c r="I9" s="83" t="str">
        <f>'Prop Data for Print'!K5</f>
        <v>MH Community
Family/All Age</v>
      </c>
      <c r="J9" s="83" t="str">
        <f>'Prop Data for Print'!L5</f>
        <v xml:space="preserve">
</v>
      </c>
      <c r="K9" s="83" t="str">
        <f>'Prop Data for Print'!M5</f>
        <v xml:space="preserve">Elizabeth Birrueta
</v>
      </c>
    </row>
    <row r="10" spans="1:11" s="82" customFormat="1" ht="38.25" x14ac:dyDescent="0.2">
      <c r="A10" s="83" t="str">
        <f>'Prop Data for Print'!C6</f>
        <v>COTTONWOOD COVES
300  E Gordon Ln
Murray, UT  84107</v>
      </c>
      <c r="B10" s="83" t="str">
        <f>'Prop Data for Print'!D6</f>
        <v>Cottonwood@
PH: 801-266-2631
Fax: 801-268-6414</v>
      </c>
      <c r="C10" s="83" t="str">
        <f>'Prop Data for Print'!E6</f>
        <v xml:space="preserve">Nicolas Cordova
</v>
      </c>
      <c r="D10" s="83" t="str">
        <f>'Prop Data for Print'!F6</f>
        <v xml:space="preserve">Walter Gavin
801-647-2187
</v>
      </c>
      <c r="E10" s="83" t="str">
        <f>'Prop Data for Print'!G6</f>
        <v>Shayleena Gaitan
801-618-5750</v>
      </c>
      <c r="F10" s="83" t="str">
        <f>'Prop Data for Print'!H6</f>
        <v>Brent Fabian
949-676-1880</v>
      </c>
      <c r="G10" s="83" t="str">
        <f>'Prop Data for Print'!I6</f>
        <v>02-26-2018
82-3796484
Cottonwood Coves MHC, LLC</v>
      </c>
      <c r="H10" s="83" t="str">
        <f>'Prop Data for Print'!J6</f>
        <v>176
Salt Lake</v>
      </c>
      <c r="I10" s="83" t="str">
        <f>'Prop Data for Print'!K6</f>
        <v>MH Community
Senior/55+</v>
      </c>
      <c r="J10" s="83" t="str">
        <f>'Prop Data for Print'!L6</f>
        <v xml:space="preserve">
</v>
      </c>
      <c r="K10" s="83" t="str">
        <f>'Prop Data for Print'!M6</f>
        <v xml:space="preserve">Elizabeth Birrueta
</v>
      </c>
    </row>
    <row r="11" spans="1:11" s="82" customFormat="1" ht="38.25" x14ac:dyDescent="0.2">
      <c r="A11" s="83" t="str">
        <f>'Prop Data for Print'!C7</f>
        <v>GREEN ACRES ESTATES
360 West 400 North 
Springville, UT  84663</v>
      </c>
      <c r="B11" s="83" t="str">
        <f>'Prop Data for Print'!D7</f>
        <v xml:space="preserve">GreenAcres@
PH: 385-505-4797
Fax: </v>
      </c>
      <c r="C11" s="83" t="str">
        <f>'Prop Data for Print'!E7</f>
        <v xml:space="preserve">Shayleena Gaitan, Area Manager
</v>
      </c>
      <c r="D11" s="83" t="str">
        <f>'Prop Data for Print'!F7</f>
        <v xml:space="preserve">Juan Gaitan
801-671-5619
</v>
      </c>
      <c r="E11" s="83" t="str">
        <f>'Prop Data for Print'!G7</f>
        <v>Shayleena Gaitan
801-618-5750</v>
      </c>
      <c r="F11" s="83" t="str">
        <f>'Prop Data for Print'!H7</f>
        <v>Brent Fabian
949-676-1880</v>
      </c>
      <c r="G11" s="83" t="str">
        <f>'Prop Data for Print'!I7</f>
        <v>07-12-2022
88-2598238
IPG Capital Green Acres MHC, LLC</v>
      </c>
      <c r="H11" s="83" t="str">
        <f>'Prop Data for Print'!J7</f>
        <v>75
Utah</v>
      </c>
      <c r="I11" s="83" t="str">
        <f>'Prop Data for Print'!K7</f>
        <v>MH Community
Family/All Age</v>
      </c>
      <c r="J11" s="83" t="str">
        <f>'Prop Data for Print'!L7</f>
        <v xml:space="preserve">
</v>
      </c>
      <c r="K11" s="83" t="str">
        <f>'Prop Data for Print'!M7</f>
        <v xml:space="preserve">Elizabeth Birrueta
</v>
      </c>
    </row>
    <row r="12" spans="1:11" s="82" customFormat="1" ht="38.25" x14ac:dyDescent="0.2">
      <c r="A12" s="83" t="str">
        <f>'Prop Data for Print'!C8</f>
        <v>MONTE VISTA
4595 S Monte Vista Dr
Salt Lake City, UT  84123</v>
      </c>
      <c r="B12" s="83" t="str">
        <f>'Prop Data for Print'!D8</f>
        <v xml:space="preserve">MonteVista@
PH: 801-268-4401
Fax: </v>
      </c>
      <c r="C12" s="83" t="str">
        <f>'Prop Data for Print'!E8</f>
        <v>Shellie McHaley
mail: PO Box 571468 Murray, UT 84157</v>
      </c>
      <c r="D12" s="83" t="str">
        <f>'Prop Data for Print'!F8</f>
        <v xml:space="preserve">Trent McHaley
801-875-0024
</v>
      </c>
      <c r="E12" s="83" t="str">
        <f>'Prop Data for Print'!G8</f>
        <v>Shayleena Gaitan
801-618-5750</v>
      </c>
      <c r="F12" s="83" t="str">
        <f>'Prop Data for Print'!H8</f>
        <v>Brent Fabian
949-676-1880</v>
      </c>
      <c r="G12" s="83" t="str">
        <f>'Prop Data for Print'!I8</f>
        <v>05-22-2017
82-0901201
Monte Vista MHC, LLC</v>
      </c>
      <c r="H12" s="83" t="str">
        <f>'Prop Data for Print'!J8</f>
        <v>159
Salt Lake</v>
      </c>
      <c r="I12" s="83" t="str">
        <f>'Prop Data for Print'!K8</f>
        <v>MH Community
Senior/55+</v>
      </c>
      <c r="J12" s="83" t="str">
        <f>'Prop Data for Print'!L8</f>
        <v xml:space="preserve">
</v>
      </c>
      <c r="K12" s="83" t="str">
        <f>'Prop Data for Print'!M8</f>
        <v xml:space="preserve">Elizabeth Birrueta
</v>
      </c>
    </row>
    <row r="13" spans="1:11" s="82" customFormat="1" ht="38.25" x14ac:dyDescent="0.2">
      <c r="A13" s="83" t="str">
        <f>'Prop Data for Print'!C9</f>
        <v>PALATIAL LIVING
410 W 725 N
Logan, UT  84321</v>
      </c>
      <c r="B13" s="83" t="str">
        <f>'Prop Data for Print'!D9</f>
        <v xml:space="preserve">Palatial@
PH: 435-899-1754
Fax: </v>
      </c>
      <c r="C13" s="83" t="str">
        <f>'Prop Data for Print'!E9</f>
        <v xml:space="preserve">Laura Van Noy
</v>
      </c>
      <c r="D13" s="83" t="str">
        <f>'Prop Data for Print'!F9</f>
        <v xml:space="preserve">George Sisk
435-232-8825
</v>
      </c>
      <c r="E13" s="83" t="str">
        <f>'Prop Data for Print'!G9</f>
        <v>Shayleena Gaitan
801-618-5750</v>
      </c>
      <c r="F13" s="83" t="str">
        <f>'Prop Data for Print'!H9</f>
        <v>Brent Fabian
949-676-1880</v>
      </c>
      <c r="G13" s="83" t="str">
        <f>'Prop Data for Print'!I9</f>
        <v>01-17-2020
84-3618037
Palatial Living MHC, LLC</v>
      </c>
      <c r="H13" s="83" t="str">
        <f>'Prop Data for Print'!J9</f>
        <v>122
Cache</v>
      </c>
      <c r="I13" s="83" t="str">
        <f>'Prop Data for Print'!K9</f>
        <v>MH Community
Family/All Age</v>
      </c>
      <c r="J13" s="83" t="str">
        <f>'Prop Data for Print'!L9</f>
        <v xml:space="preserve">
</v>
      </c>
      <c r="K13" s="83" t="str">
        <f>'Prop Data for Print'!M9</f>
        <v xml:space="preserve">Elizabeth Birrueta
</v>
      </c>
    </row>
    <row r="14" spans="1:11" s="82" customFormat="1" ht="38.25" x14ac:dyDescent="0.2">
      <c r="A14" s="83" t="str">
        <f>'Prop Data for Print'!C10</f>
        <v>RIDGEWOOD ESTATES
2875 N Hill Field Rd
Layton, UT  84041</v>
      </c>
      <c r="B14" s="83" t="str">
        <f>'Prop Data for Print'!D10</f>
        <v xml:space="preserve">Ridgewood@
PH: 801-825-5422
Fax: </v>
      </c>
      <c r="C14" s="83" t="str">
        <f>'Prop Data for Print'!E10</f>
        <v xml:space="preserve">Cecilia Avitia-Fiddler
</v>
      </c>
      <c r="D14" s="83" t="str">
        <f>'Prop Data for Print'!F10</f>
        <v xml:space="preserve">Calvin Honneywell
385-519-2271
</v>
      </c>
      <c r="E14" s="83" t="str">
        <f>'Prop Data for Print'!G10</f>
        <v>Shayleena Gaitan
801-618-5750</v>
      </c>
      <c r="F14" s="83" t="str">
        <f>'Prop Data for Print'!H10</f>
        <v>Brent Fabian
949-676-1880</v>
      </c>
      <c r="G14" s="83" t="str">
        <f>'Prop Data for Print'!I10</f>
        <v>02-26-2021
85-4212259
Ridgewood Estates MHC, LLC</v>
      </c>
      <c r="H14" s="83" t="str">
        <f>'Prop Data for Print'!J10</f>
        <v>200
Davis</v>
      </c>
      <c r="I14" s="83" t="str">
        <f>'Prop Data for Print'!K10</f>
        <v>MH Community
Family/All Age</v>
      </c>
      <c r="J14" s="83" t="str">
        <f>'Prop Data for Print'!L10</f>
        <v xml:space="preserve">
</v>
      </c>
      <c r="K14" s="83" t="str">
        <f>'Prop Data for Print'!M10</f>
        <v xml:space="preserve">Elizabeth Birrueta
</v>
      </c>
    </row>
    <row r="15" spans="1:11" s="82" customFormat="1" ht="54" customHeight="1" x14ac:dyDescent="0.2">
      <c r="A15" s="140" t="str">
        <f>'Prop Data for Print'!C11</f>
        <v>TIMPANOGOS VILLAGE
                         pending Acquisition
155 1200 W
Orem, UT  84058</v>
      </c>
      <c r="B15" s="140" t="str">
        <f>'Prop Data for Print'!D11</f>
        <v xml:space="preserve">
PH: 801-225-2500
Fax: </v>
      </c>
      <c r="C15" s="140" t="str">
        <f>'Prop Data for Print'!E11</f>
        <v>pending
Acquisition est. 3/31 to 5/21</v>
      </c>
      <c r="D15" s="140" t="str">
        <f>'Prop Data for Print'!F11</f>
        <v xml:space="preserve">
</v>
      </c>
      <c r="E15" s="140" t="str">
        <f>'Prop Data for Print'!G11</f>
        <v>Shayleena Gaitan
801-618-5750</v>
      </c>
      <c r="F15" s="140" t="str">
        <f>'Prop Data for Print'!H11</f>
        <v>Brent Fabian
949-676-1880</v>
      </c>
      <c r="G15" s="140" t="str">
        <f>'Prop Data for Print'!I11</f>
        <v xml:space="preserve">
</v>
      </c>
      <c r="H15" s="140" t="str">
        <f>'Prop Data for Print'!J11</f>
        <v>142
Utah</v>
      </c>
      <c r="I15" s="140" t="str">
        <f>'Prop Data for Print'!K11</f>
        <v>MH Community
Family/All Age</v>
      </c>
      <c r="J15" s="140" t="str">
        <f>'Prop Data for Print'!L11</f>
        <v xml:space="preserve">
</v>
      </c>
      <c r="K15" s="140" t="str">
        <f>'Prop Data for Print'!M11</f>
        <v xml:space="preserve">Elizabeth Birrueta
</v>
      </c>
    </row>
    <row r="16" spans="1:11" s="82" customFormat="1" ht="38.25" x14ac:dyDescent="0.2">
      <c r="A16" s="83" t="str">
        <f>'Prop Data for Print'!C12</f>
        <v>WILLOW PINES
680 N Main St #A-1
Kaysville, UT  84037</v>
      </c>
      <c r="B16" s="83" t="str">
        <f>'Prop Data for Print'!D12</f>
        <v xml:space="preserve">WillowPines@
PH: 801-644-7612
Fax: </v>
      </c>
      <c r="C16" s="83" t="str">
        <f>'Prop Data for Print'!E12</f>
        <v xml:space="preserve">Patricia Blake
</v>
      </c>
      <c r="D16" s="83" t="str">
        <f>'Prop Data for Print'!F12</f>
        <v xml:space="preserve">Rafaelito Rodriquez
801-745-5709
</v>
      </c>
      <c r="E16" s="83" t="str">
        <f>'Prop Data for Print'!G12</f>
        <v>Shayleena Gaitan
801-618-5750</v>
      </c>
      <c r="F16" s="83" t="str">
        <f>'Prop Data for Print'!H12</f>
        <v>Brent Fabian
949-676-1880</v>
      </c>
      <c r="G16" s="83" t="str">
        <f>'Prop Data for Print'!I12</f>
        <v>07-12-2019
84-1876882
Willow Pines MHC, LLC</v>
      </c>
      <c r="H16" s="83" t="str">
        <f>'Prop Data for Print'!J12</f>
        <v>120
1SFR (stick built)
Davis</v>
      </c>
      <c r="I16" s="83" t="str">
        <f>'Prop Data for Print'!K12</f>
        <v>MH Community
Family/All Age</v>
      </c>
      <c r="J16" s="83" t="str">
        <f>'Prop Data for Print'!L12</f>
        <v xml:space="preserve">
</v>
      </c>
      <c r="K16" s="83" t="str">
        <f>'Prop Data for Print'!M12</f>
        <v xml:space="preserve">Elizabeth Birrueta
</v>
      </c>
    </row>
    <row r="17" spans="1:11" s="82" customFormat="1" ht="38.25" x14ac:dyDescent="0.2">
      <c r="A17" s="83" t="str">
        <f>'Prop Data for Print'!C13</f>
        <v>WINCHESTER ESTATES
6409 S 990 W
Murray, UT  84123</v>
      </c>
      <c r="B17" s="83" t="str">
        <f>'Prop Data for Print'!D13</f>
        <v>Winchester@
PH: 801-262-3101
Fax: 801-401-7835</v>
      </c>
      <c r="C17" s="83" t="str">
        <f>'Prop Data for Print'!E13</f>
        <v xml:space="preserve">Shayleena Gaitan, Area Manager
</v>
      </c>
      <c r="D17" s="83" t="str">
        <f>'Prop Data for Print'!F13</f>
        <v xml:space="preserve">Juan Gaitan
801-671-5619
</v>
      </c>
      <c r="E17" s="83" t="str">
        <f>'Prop Data for Print'!G13</f>
        <v>Shayleena Gaitan
801-618-5750</v>
      </c>
      <c r="F17" s="83" t="str">
        <f>'Prop Data for Print'!H13</f>
        <v>Brent Fabian
949-676-1880</v>
      </c>
      <c r="G17" s="83" t="str">
        <f>'Prop Data for Print'!I13</f>
        <v>01-11-2016
84-21082357
Winchester MHC, LLC</v>
      </c>
      <c r="H17" s="83" t="str">
        <f>'Prop Data for Print'!J13</f>
        <v>242
Salt Lake</v>
      </c>
      <c r="I17" s="83" t="str">
        <f>'Prop Data for Print'!K13</f>
        <v>MH Community
Senior/55+</v>
      </c>
      <c r="J17" s="83" t="str">
        <f>'Prop Data for Print'!L13</f>
        <v xml:space="preserve">
</v>
      </c>
      <c r="K17" s="83" t="str">
        <f>'Prop Data for Print'!M13</f>
        <v xml:space="preserve">Elizabeth Birrueta
</v>
      </c>
    </row>
    <row r="18" spans="1:11" s="82" customFormat="1" ht="39" thickBot="1" x14ac:dyDescent="0.25">
      <c r="A18" s="83" t="str">
        <f>'Prop Data for Print'!C14</f>
        <v>WOODHAVEN
680 W 500 S #45
West Bountiful, UT  84087</v>
      </c>
      <c r="B18" s="83" t="str">
        <f>'Prop Data for Print'!D14</f>
        <v xml:space="preserve">WoodHaven@
PH: 801-631-0009
Fax: </v>
      </c>
      <c r="C18" s="83" t="str">
        <f>'Prop Data for Print'!E14</f>
        <v>Open Position
mail: Cambridge Court</v>
      </c>
      <c r="D18" s="83" t="str">
        <f>'Prop Data for Print'!F14</f>
        <v xml:space="preserve">Rafaelito Rodriquez
801-745-5709
</v>
      </c>
      <c r="E18" s="83" t="str">
        <f>'Prop Data for Print'!G14</f>
        <v>Shayleena Gaitan
801-618-5750</v>
      </c>
      <c r="F18" s="83" t="str">
        <f>'Prop Data for Print'!H14</f>
        <v>Brent Fabian
949-676-1880</v>
      </c>
      <c r="G18" s="83" t="str">
        <f>'Prop Data for Print'!I14</f>
        <v>09-13-2019
84-2612645
Woodhaven MHC ,LLC</v>
      </c>
      <c r="H18" s="83" t="str">
        <f>'Prop Data for Print'!J14</f>
        <v>46
Davis</v>
      </c>
      <c r="I18" s="83" t="str">
        <f>'Prop Data for Print'!K14</f>
        <v>MH Community
Family/All Age</v>
      </c>
      <c r="J18" s="83" t="str">
        <f>'Prop Data for Print'!L14</f>
        <v xml:space="preserve">
</v>
      </c>
      <c r="K18" s="83" t="str">
        <f>'Prop Data for Print'!M14</f>
        <v xml:space="preserve">Elizabeth Birrueta
</v>
      </c>
    </row>
    <row r="19" spans="1:11" s="82" customFormat="1" ht="16.5" thickBot="1" x14ac:dyDescent="0.25">
      <c r="A19" s="159" t="str">
        <f>Supervisors!J24</f>
        <v>Laura Rivera, Vice President of Affordability &amp; Compliance               949-486-7152               LRivera@ipgliving.com               Portfolio: 8209 / 48 Properties</v>
      </c>
      <c r="B19" s="160"/>
      <c r="C19" s="161"/>
      <c r="D19" s="161"/>
      <c r="E19" s="161"/>
      <c r="F19" s="161"/>
      <c r="G19" s="161"/>
      <c r="H19" s="161"/>
      <c r="I19" s="162"/>
      <c r="J19" s="162"/>
      <c r="K19" s="162"/>
    </row>
    <row r="20" spans="1:11" s="82" customFormat="1" ht="15.75" x14ac:dyDescent="0.2">
      <c r="A20" s="156" t="str">
        <f>Supervisors!J5</f>
        <v>Danielle Schingen (2)                                                       949-486-7138                                                       DSchingen@ipgliving.com                                                       Portfolio: 151 / 1 Properties</v>
      </c>
      <c r="B20" s="157"/>
      <c r="C20" s="157"/>
      <c r="D20" s="157"/>
      <c r="E20" s="157"/>
      <c r="F20" s="157"/>
      <c r="G20" s="157"/>
      <c r="H20" s="157"/>
      <c r="I20" s="157"/>
      <c r="J20" s="157"/>
      <c r="K20" s="157"/>
    </row>
    <row r="21" spans="1:11" s="82" customFormat="1" ht="38.25" x14ac:dyDescent="0.2">
      <c r="A21" s="83" t="str">
        <f>'Prop Data for Print'!C15</f>
        <v>BLAISDELL
2200 Blaisdell Ave S
Minneapolis, MN  55404</v>
      </c>
      <c r="B21" s="83" t="str">
        <f>'Prop Data for Print'!D15</f>
        <v xml:space="preserve">Blaisdell@
PH: 612-872-2489
Fax: </v>
      </c>
      <c r="C21" s="83" t="str">
        <f>'Prop Data for Print'!E15</f>
        <v xml:space="preserve">Corey Burton, Area Manager
</v>
      </c>
      <c r="D21" s="83" t="str">
        <f>'Prop Data for Print'!F15</f>
        <v>Osmar Martinez
Blaisdell_maint@</v>
      </c>
      <c r="E21" s="83" t="str">
        <f>'Prop Data for Print'!G15</f>
        <v>Corey Burton
763-957-2098</v>
      </c>
      <c r="F21" s="83" t="str">
        <f>'Prop Data for Print'!H15</f>
        <v>Mark Prunier
949-486-7146</v>
      </c>
      <c r="G21" s="83" t="str">
        <f>'Prop Data for Print'!I15</f>
        <v xml:space="preserve">06-11-2019
83-4576456
Blaisdell Portfolio, LLC </v>
      </c>
      <c r="H21" s="83" t="str">
        <f>'Prop Data for Print'!J15</f>
        <v>151
Hennepin</v>
      </c>
      <c r="I21" s="83" t="str">
        <f>'Prop Data for Print'!K15</f>
        <v>Affordable: TC
Family/All Age</v>
      </c>
      <c r="J21" s="83" t="str">
        <f>'Prop Data for Print'!L15</f>
        <v>Melany Pary
Anniversary</v>
      </c>
      <c r="K21" s="83" t="str">
        <f>'Prop Data for Print'!M15</f>
        <v>George Grant
Megan Schellhorn</v>
      </c>
    </row>
    <row r="22" spans="1:11" s="82" customFormat="1" ht="15.75" x14ac:dyDescent="0.2">
      <c r="A22" s="156" t="str">
        <f>Supervisors!J6</f>
        <v>Edith Alvarez                                                       949-676‐1878                                                       EAlvarez@ipgliving.com                                                       Portfolio: 2113 / 9 Properties</v>
      </c>
      <c r="B22" s="157"/>
      <c r="C22" s="157"/>
      <c r="D22" s="157"/>
      <c r="E22" s="157"/>
      <c r="F22" s="157"/>
      <c r="G22" s="157"/>
      <c r="H22" s="157"/>
      <c r="I22" s="157"/>
      <c r="J22" s="157"/>
      <c r="K22" s="157"/>
    </row>
    <row r="23" spans="1:11" s="82" customFormat="1" ht="38.25" x14ac:dyDescent="0.2">
      <c r="A23" s="83" t="str">
        <f>'Prop Data for Print'!C16</f>
        <v>SUMMERCREST
2615 E Plaza Blvd
National City, CA  91950</v>
      </c>
      <c r="B23" s="83" t="str">
        <f>'Prop Data for Print'!D16</f>
        <v>Summercrest_mgr@
PH: 619-475-2125
Fax: 619-475-8271</v>
      </c>
      <c r="C23" s="83" t="str">
        <f>'Prop Data for Print'!E16</f>
        <v xml:space="preserve">Ronald Muniz
</v>
      </c>
      <c r="D23" s="83" t="str">
        <f>'Prop Data for Print'!F16</f>
        <v>Kenny Hoffman
760-504-7519
Summercrest_maint@</v>
      </c>
      <c r="E23" s="83" t="str">
        <f>'Prop Data for Print'!G16</f>
        <v xml:space="preserve">
</v>
      </c>
      <c r="F23" s="83" t="str">
        <f>'Prop Data for Print'!H16</f>
        <v>Mark Prunier
949-486-7146</v>
      </c>
      <c r="G23" s="83" t="str">
        <f>'Prop Data for Print'!I16</f>
        <v>02-01-2018
82-3433412
Summercrest Apartment Associates, LP</v>
      </c>
      <c r="H23" s="83" t="str">
        <f>'Prop Data for Print'!J16</f>
        <v>372
San Diego</v>
      </c>
      <c r="I23" s="83" t="str">
        <f>'Prop Data for Print'!K16</f>
        <v>Affordable: PB + TC
Senior &amp; Family</v>
      </c>
      <c r="J23" s="83" t="str">
        <f>'Prop Data for Print'!L16</f>
        <v>Sharon Avellana
Apr 1st (F) &amp; Jul 1st (S)</v>
      </c>
      <c r="K23" s="83" t="str">
        <f>'Prop Data for Print'!M16</f>
        <v>Bella Walton
Megan Schellhorn</v>
      </c>
    </row>
    <row r="24" spans="1:11" s="82" customFormat="1" ht="51" x14ac:dyDescent="0.2">
      <c r="A24" s="83" t="str">
        <f>'Prop Data for Print'!C17</f>
        <v>LENOX SUMMIT
2449 E Club Dr NE
Brookhaven, GA  30319</v>
      </c>
      <c r="B24" s="83" t="str">
        <f>'Prop Data for Print'!D17</f>
        <v>LenoxSummit@
PH: 404-231-1580
Fax: 404-231-1580</v>
      </c>
      <c r="C24" s="83" t="str">
        <f>'Prop Data for Print'!E17</f>
        <v xml:space="preserve">Clem Mitchell, Area Manager
</v>
      </c>
      <c r="D24" s="83" t="str">
        <f>'Prop Data for Print'!F17</f>
        <v>Shawn Lassiter
404-749-8738
LenoxSummit_maint@</v>
      </c>
      <c r="E24" s="83" t="str">
        <f>'Prop Data for Print'!G17</f>
        <v>Clem Mitchell
678-358-4341</v>
      </c>
      <c r="F24" s="83" t="str">
        <f>'Prop Data for Print'!H17</f>
        <v>Mark Prunier
949-486-7146</v>
      </c>
      <c r="G24" s="83" t="str">
        <f>'Prop Data for Print'!I17</f>
        <v>02-01-2018
82-3482748
Ashton Lenox Summit Apartment Associates, LP</v>
      </c>
      <c r="H24" s="83" t="str">
        <f>'Prop Data for Print'!J17</f>
        <v>212
DeKalb</v>
      </c>
      <c r="I24" s="83" t="str">
        <f>'Prop Data for Print'!K17</f>
        <v>Affordable: PB + TC
Elderly/62+</v>
      </c>
      <c r="J24" s="83" t="str">
        <f>'Prop Data for Print'!L17</f>
        <v>Shaun Broadnax
Anniversary</v>
      </c>
      <c r="K24" s="83" t="str">
        <f>'Prop Data for Print'!M17</f>
        <v>Bella Walton
Megan Schellhorn</v>
      </c>
    </row>
    <row r="25" spans="1:11" s="82" customFormat="1" ht="38.25" x14ac:dyDescent="0.2">
      <c r="A25" s="83" t="str">
        <f>'Prop Data for Print'!C18</f>
        <v>PARK TRACE
700 Atlanta Ave
Decatur , GA  30030</v>
      </c>
      <c r="B25" s="83" t="str">
        <f>'Prop Data for Print'!D18</f>
        <v>ParkTrace@
PH: 404-371-0887
Fax: 404-378-5752</v>
      </c>
      <c r="C25" s="83" t="str">
        <f>'Prop Data for Print'!E18</f>
        <v xml:space="preserve">Shay Barnswel
</v>
      </c>
      <c r="D25" s="83" t="str">
        <f>'Prop Data for Print'!F18</f>
        <v>Shawn Lassiter
404-749-8738
ParkTrace_maint@</v>
      </c>
      <c r="E25" s="83" t="str">
        <f>'Prop Data for Print'!G18</f>
        <v>Clem Mitchell
678-358-4341</v>
      </c>
      <c r="F25" s="83" t="str">
        <f>'Prop Data for Print'!H18</f>
        <v>Mark Prunier
949-486-7146</v>
      </c>
      <c r="G25" s="83" t="str">
        <f>'Prop Data for Print'!I18</f>
        <v>02-01-2018
82-3454564
Park Trace Apartment Associates, LP</v>
      </c>
      <c r="H25" s="83" t="str">
        <f>'Prop Data for Print'!J18</f>
        <v>170
DeKalb</v>
      </c>
      <c r="I25" s="83" t="str">
        <f>'Prop Data for Print'!K18</f>
        <v>Affordable: PB + TC
Elderly/62+/Disabled</v>
      </c>
      <c r="J25" s="83" t="str">
        <f>'Prop Data for Print'!L18</f>
        <v>Shaun Broadnax
Anniversary</v>
      </c>
      <c r="K25" s="83" t="str">
        <f>'Prop Data for Print'!M18</f>
        <v>Bella Walton
Megan Schellhorn</v>
      </c>
    </row>
    <row r="26" spans="1:11" s="82" customFormat="1" ht="38.25" x14ac:dyDescent="0.2">
      <c r="A26" s="83" t="str">
        <f>'Prop Data for Print'!C19</f>
        <v>KAPUNA ONE
1015 N School Street
Honolulu, HI  96817</v>
      </c>
      <c r="B26" s="83" t="str">
        <f>'Prop Data for Print'!D19</f>
        <v>Kapuna@
PH: 808-845-2130
Fax: 808-845-6684</v>
      </c>
      <c r="C26" s="83" t="str">
        <f>'Prop Data for Print'!E19</f>
        <v xml:space="preserve">Sherry Prevo
</v>
      </c>
      <c r="D26" s="83" t="str">
        <f>'Prop Data for Print'!F19</f>
        <v>Conan Palimo'o -Kahue
808-725-0928
Kapuna_maint@</v>
      </c>
      <c r="E26" s="83" t="str">
        <f>'Prop Data for Print'!G19</f>
        <v xml:space="preserve">
</v>
      </c>
      <c r="F26" s="83" t="str">
        <f>'Prop Data for Print'!H19</f>
        <v>Mark Prunier
949-486-7146</v>
      </c>
      <c r="G26" s="83" t="str">
        <f>'Prop Data for Print'!I19</f>
        <v>10-22-2012
82-3548686
Kapuna Apartments Associates, LP</v>
      </c>
      <c r="H26" s="83" t="str">
        <f>'Prop Data for Print'!J19</f>
        <v>162
Honolulu</v>
      </c>
      <c r="I26" s="83" t="str">
        <f>'Prop Data for Print'!K19</f>
        <v>Affordable: PB + TC
Elderly/62+</v>
      </c>
      <c r="J26" s="83" t="str">
        <f>'Prop Data for Print'!L19</f>
        <v>Shaun Broadnax
Anniversary</v>
      </c>
      <c r="K26" s="83" t="str">
        <f>'Prop Data for Print'!M19</f>
        <v>Bella Walton
Megan Schellhorn</v>
      </c>
    </row>
    <row r="27" spans="1:11" s="82" customFormat="1" ht="51" x14ac:dyDescent="0.2">
      <c r="A27" s="83" t="str">
        <f>'Prop Data for Print'!C20</f>
        <v>OAKLAND PARK TOWERS II
930 John R Rd
Troy, MI  48083</v>
      </c>
      <c r="B27" s="83" t="str">
        <f>'Prop Data for Print'!D20</f>
        <v>OaklandPark@
PH: 248-585-9340
Fax: 248-585-5629</v>
      </c>
      <c r="C27" s="83" t="str">
        <f>'Prop Data for Print'!E20</f>
        <v xml:space="preserve">Cathy Wilbur, Area Manager
</v>
      </c>
      <c r="D27" s="83" t="str">
        <f>'Prop Data for Print'!F20</f>
        <v>Andrew Collier
313-452-4199
OPTmaintenance@</v>
      </c>
      <c r="E27" s="83" t="str">
        <f>'Prop Data for Print'!G20</f>
        <v>Cathy Wilbur
248-825-5249</v>
      </c>
      <c r="F27" s="83" t="str">
        <f>'Prop Data for Print'!H20</f>
        <v>Mark Prunier
949-486-7146</v>
      </c>
      <c r="G27" s="83" t="str">
        <f>'Prop Data for Print'!I20</f>
        <v>12-01-2010
82-4428801
Oakland Park Towers II Limited Dividend Housing Associates, LP</v>
      </c>
      <c r="H27" s="83" t="str">
        <f>'Prop Data for Print'!J20</f>
        <v>300
Oakland</v>
      </c>
      <c r="I27" s="83" t="str">
        <f>'Prop Data for Print'!K20</f>
        <v>Affordable: PB + TC
Senior/55+</v>
      </c>
      <c r="J27" s="83" t="str">
        <f>'Prop Data for Print'!L20</f>
        <v>Shaun Broadnax
Anniversary</v>
      </c>
      <c r="K27" s="83" t="str">
        <f>'Prop Data for Print'!M20</f>
        <v>Bella Walton
Megan Schellhorn</v>
      </c>
    </row>
    <row r="28" spans="1:11" s="82" customFormat="1" ht="51" x14ac:dyDescent="0.2">
      <c r="A28" s="83" t="str">
        <f>'Prop Data for Print'!C21</f>
        <v>WHISPERING WOODS
1450 Whispering Woods Dr
Waterford, MI  48327</v>
      </c>
      <c r="B28" s="83" t="str">
        <f>'Prop Data for Print'!D21</f>
        <v>Whispering@
PH: 248-363-2775
Fax: 248-363-3419</v>
      </c>
      <c r="C28" s="83" t="str">
        <f>'Prop Data for Print'!E21</f>
        <v xml:space="preserve">Vivenne Henry
</v>
      </c>
      <c r="D28" s="83" t="str">
        <f>'Prop Data for Print'!F21</f>
        <v>Brandon Spicer
586-260-2921
Whispering_maint@</v>
      </c>
      <c r="E28" s="83" t="str">
        <f>'Prop Data for Print'!G21</f>
        <v xml:space="preserve">
</v>
      </c>
      <c r="F28" s="83" t="str">
        <f>'Prop Data for Print'!H21</f>
        <v>Mark Prunier
949-486-7146</v>
      </c>
      <c r="G28" s="83" t="str">
        <f>'Prop Data for Print'!I21</f>
        <v>02-01-2018
47-3010756
Whispering Woods Limited Dividend Housing Association, LLC</v>
      </c>
      <c r="H28" s="83" t="str">
        <f>'Prop Data for Print'!J21</f>
        <v>192
Oakland</v>
      </c>
      <c r="I28" s="83" t="str">
        <f>'Prop Data for Print'!K21</f>
        <v>Affordable: PB
Family/All Age</v>
      </c>
      <c r="J28" s="83" t="str">
        <f>'Prop Data for Print'!L21</f>
        <v>Shaun Broadnax
Anniversary</v>
      </c>
      <c r="K28" s="83" t="str">
        <f>'Prop Data for Print'!M21</f>
        <v>Bella Walton
Megan Schellhorn</v>
      </c>
    </row>
    <row r="29" spans="1:11" s="82" customFormat="1" ht="38.25" x14ac:dyDescent="0.2">
      <c r="A29" s="83" t="str">
        <f>'Prop Data for Print'!C22</f>
        <v>PARKVIEW
1121 N 12th Ave
Minneapolis, MN  55411</v>
      </c>
      <c r="B29" s="83" t="str">
        <f>'Prop Data for Print'!D22</f>
        <v>Parkview@
PH: 612-377-4050
Fax: 612-377-1497</v>
      </c>
      <c r="C29" s="83" t="str">
        <f>'Prop Data for Print'!E22</f>
        <v xml:space="preserve">Shabnam Hakim
</v>
      </c>
      <c r="D29" s="83" t="str">
        <f>'Prop Data for Print'!F22</f>
        <v>James Gbanjah
651-797-8716
Parkview_maint@</v>
      </c>
      <c r="E29" s="83" t="str">
        <f>'Prop Data for Print'!G22</f>
        <v>Cathy Wilbur
248-825-5249</v>
      </c>
      <c r="F29" s="83" t="str">
        <f>'Prop Data for Print'!H22</f>
        <v>Mark Prunier
949-486-7146</v>
      </c>
      <c r="G29" s="83" t="str">
        <f>'Prop Data for Print'!I22</f>
        <v>08-01-2011
83-3080110
Parkview Apartment Associates, LP</v>
      </c>
      <c r="H29" s="83" t="str">
        <f>'Prop Data for Print'!J22</f>
        <v>224
Hennepin</v>
      </c>
      <c r="I29" s="83" t="str">
        <f>'Prop Data for Print'!K22</f>
        <v>Affordable: PB + TC
Family/All Age</v>
      </c>
      <c r="J29" s="83" t="str">
        <f>'Prop Data for Print'!L22</f>
        <v>Melany Pary
Anniversary</v>
      </c>
      <c r="K29" s="83" t="str">
        <f>'Prop Data for Print'!M22</f>
        <v>Bella Walton
Megan Schellhorn</v>
      </c>
    </row>
    <row r="30" spans="1:11" s="82" customFormat="1" ht="38.25" x14ac:dyDescent="0.2">
      <c r="A30" s="83" t="str">
        <f>'Prop Data for Print'!C23</f>
        <v>ASPEN RIVER PARK
17 Oxford St
Newark, NJ  07105</v>
      </c>
      <c r="B30" s="83" t="str">
        <f>'Prop Data for Print'!D23</f>
        <v>AspenRiverpark@
PH: 973-465-0360
Fax: 973-465-1937</v>
      </c>
      <c r="C30" s="83" t="str">
        <f>'Prop Data for Print'!E23</f>
        <v xml:space="preserve">Open Position
 </v>
      </c>
      <c r="D30" s="83" t="str">
        <f>'Prop Data for Print'!F23</f>
        <v>James Spearman
Aspen_maint@</v>
      </c>
      <c r="E30" s="83" t="str">
        <f>'Prop Data for Print'!G23</f>
        <v>Cathy Wilbur
248-825-5249</v>
      </c>
      <c r="F30" s="83" t="str">
        <f>'Prop Data for Print'!H23</f>
        <v>Mark Prunier
949-486-7146</v>
      </c>
      <c r="G30" s="83" t="str">
        <f>'Prop Data for Print'!I23</f>
        <v>01-09-2017
46-5083318
Aspen Riverpark Associates, LP</v>
      </c>
      <c r="H30" s="83" t="str">
        <f>'Prop Data for Print'!J23</f>
        <v>261
5Commercial
Essex</v>
      </c>
      <c r="I30" s="83" t="str">
        <f>'Prop Data for Print'!K23</f>
        <v>Affordable: PB + TC
Senior &amp; Family</v>
      </c>
      <c r="J30" s="83" t="str">
        <f>'Prop Data for Print'!L23</f>
        <v>Melany Pary
Anniversary</v>
      </c>
      <c r="K30" s="83" t="str">
        <f>'Prop Data for Print'!M23</f>
        <v>Bella Walton
Megan Schellhorn</v>
      </c>
    </row>
    <row r="31" spans="1:11" s="82" customFormat="1" ht="38.25" x14ac:dyDescent="0.2">
      <c r="A31" s="83" t="str">
        <f>'Prop Data for Print'!C24</f>
        <v>IDLEWILD CREEK
1 Landmark Dr
Cornwall, NY  12518</v>
      </c>
      <c r="B31" s="83" t="str">
        <f>'Prop Data for Print'!D24</f>
        <v xml:space="preserve">Idlewild@
PH: 845-534-2333
Fax: 845-534-2299 </v>
      </c>
      <c r="C31" s="83" t="str">
        <f>'Prop Data for Print'!E24</f>
        <v xml:space="preserve">Fred Jones
</v>
      </c>
      <c r="D31" s="83" t="str">
        <f>'Prop Data for Print'!F24</f>
        <v>Open Position
Idlewild_maint@</v>
      </c>
      <c r="E31" s="83" t="str">
        <f>'Prop Data for Print'!G24</f>
        <v xml:space="preserve">
</v>
      </c>
      <c r="F31" s="83" t="str">
        <f>'Prop Data for Print'!H24</f>
        <v>Mark Prunier
949-486-7146</v>
      </c>
      <c r="G31" s="83" t="str">
        <f>'Prop Data for Print'!I24</f>
        <v>12-18-2015
47-4368970
Idlewild Creek Apartments, LP</v>
      </c>
      <c r="H31" s="83" t="str">
        <f>'Prop Data for Print'!J24</f>
        <v>215
Orange</v>
      </c>
      <c r="I31" s="83" t="str">
        <f>'Prop Data for Print'!K24</f>
        <v>Conventional
Senior/55+</v>
      </c>
      <c r="J31" s="83" t="str">
        <f>'Prop Data for Print'!L24</f>
        <v xml:space="preserve">
</v>
      </c>
      <c r="K31" s="83" t="str">
        <f>'Prop Data for Print'!M24</f>
        <v>Bella Walton
Megan Schellhorn</v>
      </c>
    </row>
    <row r="32" spans="1:11" s="82" customFormat="1" ht="15.75" x14ac:dyDescent="0.2">
      <c r="A32" s="156" t="str">
        <f>Supervisors!J15</f>
        <v>Melanie Fink                                                       949-486-7161                                                       MFink@ipgliving.com                                                       Portfolio: 2061 / 15 Properties</v>
      </c>
      <c r="B32" s="157"/>
      <c r="C32" s="157"/>
      <c r="D32" s="157"/>
      <c r="E32" s="157"/>
      <c r="F32" s="157"/>
      <c r="G32" s="157"/>
      <c r="H32" s="157"/>
      <c r="I32" s="157"/>
      <c r="J32" s="157"/>
      <c r="K32" s="157"/>
    </row>
    <row r="33" spans="1:11" s="82" customFormat="1" ht="38.25" x14ac:dyDescent="0.2">
      <c r="A33" s="83" t="str">
        <f>'Prop Data for Print'!C25</f>
        <v>ALPINE MOBILE ESTATES
7300 32nd Ave NE, #10
Olympia, WA  98516</v>
      </c>
      <c r="B33" s="83" t="str">
        <f>'Prop Data for Print'!D25</f>
        <v xml:space="preserve">AlpineEstates@
PH: 360-491-8577
Fax: </v>
      </c>
      <c r="C33" s="83" t="str">
        <f>'Prop Data for Print'!E25</f>
        <v xml:space="preserve">Marshelle Casano
</v>
      </c>
      <c r="D33" s="83" t="str">
        <f>'Prop Data for Print'!F25</f>
        <v xml:space="preserve">Dan Buck
</v>
      </c>
      <c r="E33" s="83" t="str">
        <f>'Prop Data for Print'!G25</f>
        <v xml:space="preserve">
</v>
      </c>
      <c r="F33" s="83" t="str">
        <f>'Prop Data for Print'!H25</f>
        <v>Chris Bowden
949-486-7153</v>
      </c>
      <c r="G33" s="83" t="str">
        <f>'Prop Data for Print'!I25</f>
        <v>12-21-2020
85-4134408
Alpine Mobile Estates MHC, LLC</v>
      </c>
      <c r="H33" s="83" t="str">
        <f>'Prop Data for Print'!J25</f>
        <v>50
Thurston</v>
      </c>
      <c r="I33" s="83" t="str">
        <f>'Prop Data for Print'!K25</f>
        <v>MH Community
Senior/55+</v>
      </c>
      <c r="J33" s="83" t="str">
        <f>'Prop Data for Print'!L25</f>
        <v xml:space="preserve">
</v>
      </c>
      <c r="K33" s="83" t="str">
        <f>'Prop Data for Print'!M25</f>
        <v xml:space="preserve">Deborah Kemp
</v>
      </c>
    </row>
    <row r="34" spans="1:11" s="82" customFormat="1" ht="38.25" x14ac:dyDescent="0.2">
      <c r="A34" s="83" t="str">
        <f>'Prop Data for Print'!C26</f>
        <v>AUBURN GREEN
602 29th St Se
Auburn, WA  98002</v>
      </c>
      <c r="B34" s="83" t="str">
        <f>'Prop Data for Print'!D26</f>
        <v xml:space="preserve">Auburn@
PH: 253-735-1940
Fax: </v>
      </c>
      <c r="C34" s="83" t="str">
        <f>'Prop Data for Print'!E26</f>
        <v xml:space="preserve">John Bristol
</v>
      </c>
      <c r="D34" s="83" t="str">
        <f>'Prop Data for Print'!F26</f>
        <v>DeJesus Filogonio
Auburn_maint@</v>
      </c>
      <c r="E34" s="83" t="str">
        <f>'Prop Data for Print'!G26</f>
        <v xml:space="preserve">
</v>
      </c>
      <c r="F34" s="83" t="str">
        <f>'Prop Data for Print'!H26</f>
        <v>Chris Bowden
949-486-7153</v>
      </c>
      <c r="G34" s="83" t="str">
        <f>'Prop Data for Print'!I26</f>
        <v>06-16-2005
59-3805590
Auburn Green MHC, LLC</v>
      </c>
      <c r="H34" s="83" t="str">
        <f>'Prop Data for Print'!J26</f>
        <v>100
King</v>
      </c>
      <c r="I34" s="83" t="str">
        <f>'Prop Data for Print'!K26</f>
        <v>MH Community
Family/All Age</v>
      </c>
      <c r="J34" s="83" t="str">
        <f>'Prop Data for Print'!L26</f>
        <v xml:space="preserve">
</v>
      </c>
      <c r="K34" s="83" t="str">
        <f>'Prop Data for Print'!M26</f>
        <v xml:space="preserve">Deborah Kemp
</v>
      </c>
    </row>
    <row r="35" spans="1:11" s="82" customFormat="1" ht="38.25" x14ac:dyDescent="0.2">
      <c r="A35" s="83" t="str">
        <f>'Prop Data for Print'!C27</f>
        <v>AUBURN HILLS
31101 116th Ave Se #72
Auburn, WA  98092</v>
      </c>
      <c r="B35" s="83" t="str">
        <f>'Prop Data for Print'!D27</f>
        <v xml:space="preserve">AuburnHills@
PH: 253-939-7975
Fax: </v>
      </c>
      <c r="C35" s="83" t="str">
        <f>'Prop Data for Print'!E27</f>
        <v xml:space="preserve">Robinn Turner
</v>
      </c>
      <c r="D35" s="83" t="str">
        <f>'Prop Data for Print'!F27</f>
        <v xml:space="preserve">
</v>
      </c>
      <c r="E35" s="83" t="str">
        <f>'Prop Data for Print'!G27</f>
        <v xml:space="preserve">
</v>
      </c>
      <c r="F35" s="83" t="str">
        <f>'Prop Data for Print'!H27</f>
        <v>Chris Bowden
949-486-7153</v>
      </c>
      <c r="G35" s="83" t="str">
        <f>'Prop Data for Print'!I27</f>
        <v>12-01-2025
39-4821703
Auburn Hills MHC, LLC</v>
      </c>
      <c r="H35" s="83" t="str">
        <f>'Prop Data for Print'!J27</f>
        <v>99
King</v>
      </c>
      <c r="I35" s="83" t="str">
        <f>'Prop Data for Print'!K27</f>
        <v>MH Community
Family/All Age</v>
      </c>
      <c r="J35" s="83" t="str">
        <f>'Prop Data for Print'!L27</f>
        <v xml:space="preserve">
</v>
      </c>
      <c r="K35" s="83" t="str">
        <f>'Prop Data for Print'!M27</f>
        <v xml:space="preserve">Deborah Kemp
</v>
      </c>
    </row>
    <row r="36" spans="1:11" s="82" customFormat="1" ht="38.25" x14ac:dyDescent="0.2">
      <c r="A36" s="83" t="str">
        <f>'Prop Data for Print'!C28</f>
        <v>CAMELOT ESTATES
5307 State Hwy 303 NE #170
Bremerton, WA  98311</v>
      </c>
      <c r="B36" s="83" t="str">
        <f>'Prop Data for Print'!D28</f>
        <v xml:space="preserve">Camelot@
PH: 360-373-6767
Fax: </v>
      </c>
      <c r="C36" s="83" t="str">
        <f>'Prop Data for Print'!E28</f>
        <v xml:space="preserve">Renee West
</v>
      </c>
      <c r="D36" s="83" t="str">
        <f>'Prop Data for Print'!F28</f>
        <v xml:space="preserve">Sean Dawson
</v>
      </c>
      <c r="E36" s="83" t="str">
        <f>'Prop Data for Print'!G28</f>
        <v xml:space="preserve">
</v>
      </c>
      <c r="F36" s="83" t="str">
        <f>'Prop Data for Print'!H28</f>
        <v>Chris Bowden
949-486-7153</v>
      </c>
      <c r="G36" s="83" t="str">
        <f>'Prop Data for Print'!I28</f>
        <v>07-17-2017
82-2176626
Camelot Estates MHC, LLC</v>
      </c>
      <c r="H36" s="83" t="str">
        <f>'Prop Data for Print'!J28</f>
        <v>155
Kitsap</v>
      </c>
      <c r="I36" s="83" t="str">
        <f>'Prop Data for Print'!K28</f>
        <v>MH Community
Family/All Age</v>
      </c>
      <c r="J36" s="83" t="str">
        <f>'Prop Data for Print'!L28</f>
        <v xml:space="preserve">
</v>
      </c>
      <c r="K36" s="83" t="str">
        <f>'Prop Data for Print'!M28</f>
        <v xml:space="preserve">Deborah Kemp
</v>
      </c>
    </row>
    <row r="37" spans="1:11" s="82" customFormat="1" ht="38.25" x14ac:dyDescent="0.2">
      <c r="A37" s="83" t="str">
        <f>'Prop Data for Print'!C29</f>
        <v>CRYSTAL POINTE
8111 195th St E #28
Spanaway, WA  98387</v>
      </c>
      <c r="B37" s="83" t="str">
        <f>'Prop Data for Print'!D29</f>
        <v xml:space="preserve">Crystal@
PH: 253-847-4054
Fax: </v>
      </c>
      <c r="C37" s="83" t="str">
        <f>'Prop Data for Print'!E29</f>
        <v xml:space="preserve">Jill Frost
</v>
      </c>
      <c r="D37" s="83" t="str">
        <f>'Prop Data for Print'!F29</f>
        <v xml:space="preserve">James Nace
253-761-6423
</v>
      </c>
      <c r="E37" s="83" t="str">
        <f>'Prop Data for Print'!G29</f>
        <v xml:space="preserve">
</v>
      </c>
      <c r="F37" s="83" t="str">
        <f>'Prop Data for Print'!H29</f>
        <v>Chris Bowden
949-486-7153</v>
      </c>
      <c r="G37" s="83" t="str">
        <f>'Prop Data for Print'!I29</f>
        <v>02-07-2005
73-1724916
Crystal Pointe MHC, LLC</v>
      </c>
      <c r="H37" s="83" t="str">
        <f>'Prop Data for Print'!J29</f>
        <v>151
Pierce</v>
      </c>
      <c r="I37" s="83" t="str">
        <f>'Prop Data for Print'!K29</f>
        <v>MH Community
Family/All Age</v>
      </c>
      <c r="J37" s="83" t="str">
        <f>'Prop Data for Print'!L29</f>
        <v xml:space="preserve">
</v>
      </c>
      <c r="K37" s="83" t="str">
        <f>'Prop Data for Print'!M29</f>
        <v xml:space="preserve">Deborah Kemp
</v>
      </c>
    </row>
    <row r="38" spans="1:11" s="82" customFormat="1" ht="38.25" x14ac:dyDescent="0.2">
      <c r="A38" s="83" t="str">
        <f>'Prop Data for Print'!C30</f>
        <v>GOLDEN VALLEY 
6505 241st Ave E
Buckley, WA  98321</v>
      </c>
      <c r="B38" s="83" t="str">
        <f>'Prop Data for Print'!D30</f>
        <v xml:space="preserve">GoldenValley@
PH: 253-862-9995
Fax: </v>
      </c>
      <c r="C38" s="83" t="str">
        <f>'Prop Data for Print'!E30</f>
        <v xml:space="preserve">Pam Huihui
</v>
      </c>
      <c r="D38" s="83" t="str">
        <f>'Prop Data for Print'!F30</f>
        <v xml:space="preserve">
</v>
      </c>
      <c r="E38" s="83" t="str">
        <f>'Prop Data for Print'!G30</f>
        <v xml:space="preserve">
</v>
      </c>
      <c r="F38" s="83" t="str">
        <f>'Prop Data for Print'!H30</f>
        <v>Chris Bowden
949-486-7153</v>
      </c>
      <c r="G38" s="83" t="str">
        <f>'Prop Data for Print'!I30</f>
        <v>07-18-2006
47-3853879
Golden Valley MHC, LLC</v>
      </c>
      <c r="H38" s="83" t="str">
        <f>'Prop Data for Print'!J30</f>
        <v>100
Pierce</v>
      </c>
      <c r="I38" s="83" t="str">
        <f>'Prop Data for Print'!K30</f>
        <v>MH Community
Senior/55+</v>
      </c>
      <c r="J38" s="83" t="str">
        <f>'Prop Data for Print'!L30</f>
        <v xml:space="preserve">
</v>
      </c>
      <c r="K38" s="83" t="str">
        <f>'Prop Data for Print'!M30</f>
        <v xml:space="preserve">Deborah Kemp
</v>
      </c>
    </row>
    <row r="39" spans="1:11" s="82" customFormat="1" ht="38.25" x14ac:dyDescent="0.2">
      <c r="A39" s="83" t="str">
        <f>'Prop Data for Print'!C31</f>
        <v>HEATHER HILLS 
2500 Alder Street 
Milton, WA  98354</v>
      </c>
      <c r="B39" s="83" t="str">
        <f>'Prop Data for Print'!D31</f>
        <v xml:space="preserve">HeatherHills@
PH: 253-862-7300
Fax: </v>
      </c>
      <c r="C39" s="83" t="str">
        <f>'Prop Data for Print'!E31</f>
        <v xml:space="preserve">Julie Dunkin
</v>
      </c>
      <c r="D39" s="83" t="str">
        <f>'Prop Data for Print'!F31</f>
        <v xml:space="preserve">Kyle Johnson
</v>
      </c>
      <c r="E39" s="83" t="str">
        <f>'Prop Data for Print'!G31</f>
        <v xml:space="preserve">
</v>
      </c>
      <c r="F39" s="83" t="str">
        <f>'Prop Data for Print'!H31</f>
        <v>Chris Bowden
949-486-7153</v>
      </c>
      <c r="G39" s="83" t="str">
        <f>'Prop Data for Print'!I31</f>
        <v>09-10-2018
83-1602449
Heather Hills MHC, LLC</v>
      </c>
      <c r="H39" s="83" t="str">
        <f>'Prop Data for Print'!J31</f>
        <v>130
Pierce</v>
      </c>
      <c r="I39" s="83" t="str">
        <f>'Prop Data for Print'!K31</f>
        <v>MH Community
Senior/55+</v>
      </c>
      <c r="J39" s="83" t="str">
        <f>'Prop Data for Print'!L31</f>
        <v xml:space="preserve">
</v>
      </c>
      <c r="K39" s="83" t="str">
        <f>'Prop Data for Print'!M31</f>
        <v xml:space="preserve">Deborah Kemp
</v>
      </c>
    </row>
    <row r="40" spans="1:11" s="82" customFormat="1" ht="38.25" x14ac:dyDescent="0.2">
      <c r="A40" s="83" t="str">
        <f>'Prop Data for Print'!C32</f>
        <v>HIDDEN GLEN ESTATES
15616 76th Ave E
Puyallup, WA  98375</v>
      </c>
      <c r="B40" s="83" t="str">
        <f>'Prop Data for Print'!D32</f>
        <v xml:space="preserve">HiddenGlen@
PH: 253-537-9383
Fax: </v>
      </c>
      <c r="C40" s="83" t="str">
        <f>'Prop Data for Print'!E32</f>
        <v xml:space="preserve">Heather Majors
</v>
      </c>
      <c r="D40" s="83" t="str">
        <f>'Prop Data for Print'!F32</f>
        <v xml:space="preserve">Miguel Flores 
</v>
      </c>
      <c r="E40" s="83" t="str">
        <f>'Prop Data for Print'!G32</f>
        <v xml:space="preserve">
</v>
      </c>
      <c r="F40" s="83" t="str">
        <f>'Prop Data for Print'!H32</f>
        <v>Chris Bowden
949-486-7153</v>
      </c>
      <c r="G40" s="83" t="str">
        <f>'Prop Data for Print'!I32</f>
        <v>04-25-2005
84-1675721
Hidden Glen MHC, LLC</v>
      </c>
      <c r="H40" s="83" t="str">
        <f>'Prop Data for Print'!J32</f>
        <v>195
Pierce</v>
      </c>
      <c r="I40" s="83" t="str">
        <f>'Prop Data for Print'!K32</f>
        <v>MH Community
Family/All Age</v>
      </c>
      <c r="J40" s="83" t="str">
        <f>'Prop Data for Print'!L32</f>
        <v xml:space="preserve">
</v>
      </c>
      <c r="K40" s="83" t="str">
        <f>'Prop Data for Print'!M32</f>
        <v xml:space="preserve">Deborah Kemp
</v>
      </c>
    </row>
    <row r="41" spans="1:11" s="82" customFormat="1" ht="38.25" x14ac:dyDescent="0.2">
      <c r="A41" s="83" t="str">
        <f>'Prop Data for Print'!C33</f>
        <v>MAJESTIC MOBILE MANOR
6906 52nd St Ct E
Puyallup, WA  98371</v>
      </c>
      <c r="B41" s="83" t="str">
        <f>'Prop Data for Print'!D33</f>
        <v xml:space="preserve">Majestic@
PH: 253-845-3144
Fax: </v>
      </c>
      <c r="C41" s="83" t="str">
        <f>'Prop Data for Print'!E33</f>
        <v xml:space="preserve">Selina Graydon
</v>
      </c>
      <c r="D41" s="83" t="str">
        <f>'Prop Data for Print'!F33</f>
        <v xml:space="preserve">Joey Patton
</v>
      </c>
      <c r="E41" s="83" t="str">
        <f>'Prop Data for Print'!G33</f>
        <v xml:space="preserve">
</v>
      </c>
      <c r="F41" s="83" t="str">
        <f>'Prop Data for Print'!H33</f>
        <v>Chris Bowden
949-486-7153</v>
      </c>
      <c r="G41" s="83" t="str">
        <f>'Prop Data for Print'!I33</f>
        <v>07-25-2019
83-4382217
Majestic MHC,LLC</v>
      </c>
      <c r="H41" s="83" t="str">
        <f>'Prop Data for Print'!J33</f>
        <v>65
107RV Park
Pierce</v>
      </c>
      <c r="I41" s="83" t="str">
        <f>'Prop Data for Print'!K33</f>
        <v>MH Community
Senior/55+</v>
      </c>
      <c r="J41" s="83" t="str">
        <f>'Prop Data for Print'!L33</f>
        <v xml:space="preserve">
</v>
      </c>
      <c r="K41" s="83" t="str">
        <f>'Prop Data for Print'!M33</f>
        <v xml:space="preserve">Deborah Kemp
</v>
      </c>
    </row>
    <row r="42" spans="1:11" s="82" customFormat="1" ht="38.25" x14ac:dyDescent="0.2">
      <c r="A42" s="83" t="str">
        <f>'Prop Data for Print'!C34</f>
        <v>RIO VERDE MOBILE ESTATES
1402 22nd St NE #200
Auburn, WA  98002</v>
      </c>
      <c r="B42" s="83" t="str">
        <f>'Prop Data for Print'!D34</f>
        <v xml:space="preserve">RioVerde@
PH: 253-833-7333
Fax: </v>
      </c>
      <c r="C42" s="83" t="str">
        <f>'Prop Data for Print'!E34</f>
        <v xml:space="preserve">Sara Forsythe
</v>
      </c>
      <c r="D42" s="83" t="str">
        <f>'Prop Data for Print'!F34</f>
        <v xml:space="preserve">Micah Denby
</v>
      </c>
      <c r="E42" s="83" t="str">
        <f>'Prop Data for Print'!G34</f>
        <v xml:space="preserve">
</v>
      </c>
      <c r="F42" s="83" t="str">
        <f>'Prop Data for Print'!H34</f>
        <v>Chris Bowden
949-486-7153</v>
      </c>
      <c r="G42" s="83" t="str">
        <f>'Prop Data for Print'!I34</f>
        <v>09-29-2006
38-3739664
Rio Verde MHC, LLC</v>
      </c>
      <c r="H42" s="83" t="str">
        <f>'Prop Data for Print'!J34</f>
        <v>287
King</v>
      </c>
      <c r="I42" s="83" t="str">
        <f>'Prop Data for Print'!K34</f>
        <v>MH Community
Senior/55+</v>
      </c>
      <c r="J42" s="83" t="str">
        <f>'Prop Data for Print'!L34</f>
        <v xml:space="preserve">
</v>
      </c>
      <c r="K42" s="83" t="str">
        <f>'Prop Data for Print'!M34</f>
        <v xml:space="preserve">Deborah Kemp
</v>
      </c>
    </row>
    <row r="43" spans="1:11" s="82" customFormat="1" ht="38.25" x14ac:dyDescent="0.2">
      <c r="A43" s="83" t="str">
        <f>'Prop Data for Print'!C35</f>
        <v>SKYLARK VILLAGE ESTATES I 
900 29th St SE
Auburn, WA  98002</v>
      </c>
      <c r="B43" s="83" t="str">
        <f>'Prop Data for Print'!D35</f>
        <v xml:space="preserve">Skylark@
PH: 253-833-6910
Fax: </v>
      </c>
      <c r="C43" s="83" t="str">
        <f>'Prop Data for Print'!E35</f>
        <v xml:space="preserve">Shannon Lehigh
</v>
      </c>
      <c r="D43" s="83" t="str">
        <f>'Prop Data for Print'!F35</f>
        <v>Nicholas Morales
Skylark_tech1@</v>
      </c>
      <c r="E43" s="83" t="str">
        <f>'Prop Data for Print'!G35</f>
        <v xml:space="preserve">
</v>
      </c>
      <c r="F43" s="83" t="str">
        <f>'Prop Data for Print'!H35</f>
        <v>Chris Bowden
949-486-7153</v>
      </c>
      <c r="G43" s="83" t="str">
        <f>'Prop Data for Print'!I35</f>
        <v>11-30-2009
80-0503902
Skylark Village MHC, LLC</v>
      </c>
      <c r="H43" s="83" t="str">
        <f>'Prop Data for Print'!J35</f>
        <v>141
King</v>
      </c>
      <c r="I43" s="83" t="str">
        <f>'Prop Data for Print'!K35</f>
        <v>MH Community
Senior/55+</v>
      </c>
      <c r="J43" s="83" t="str">
        <f>'Prop Data for Print'!L35</f>
        <v xml:space="preserve">
</v>
      </c>
      <c r="K43" s="83" t="str">
        <f>'Prop Data for Print'!M35</f>
        <v xml:space="preserve">Deborah Kemp
</v>
      </c>
    </row>
    <row r="44" spans="1:11" s="82" customFormat="1" ht="38.25" x14ac:dyDescent="0.2">
      <c r="A44" s="83" t="str">
        <f>'Prop Data for Print'!C36</f>
        <v>SKYLARK VILLAGE ESTATES II
3105 M Street SE
Auburn, WA  98002</v>
      </c>
      <c r="B44" s="83" t="str">
        <f>'Prop Data for Print'!D36</f>
        <v xml:space="preserve">Skylark@
PH: 253-833-6910
Fax: </v>
      </c>
      <c r="C44" s="83" t="str">
        <f>'Prop Data for Print'!E36</f>
        <v>Shannon Lehigh
mail: Skylark Village Estates I</v>
      </c>
      <c r="D44" s="83" t="str">
        <f>'Prop Data for Print'!F36</f>
        <v>Angel Jimenez
Skylark_tech2@</v>
      </c>
      <c r="E44" s="83" t="str">
        <f>'Prop Data for Print'!G36</f>
        <v xml:space="preserve">
</v>
      </c>
      <c r="F44" s="83" t="str">
        <f>'Prop Data for Print'!H36</f>
        <v>Chris Bowden
949-486-7153</v>
      </c>
      <c r="G44" s="83" t="str">
        <f>'Prop Data for Print'!I36</f>
        <v>11-30-2009
80-0503902
Skylark Village MHC, LLC</v>
      </c>
      <c r="H44" s="83" t="str">
        <f>'Prop Data for Print'!J36</f>
        <v>116
King</v>
      </c>
      <c r="I44" s="83" t="str">
        <f>'Prop Data for Print'!K36</f>
        <v>MH Community
Family/All Age</v>
      </c>
      <c r="J44" s="83" t="str">
        <f>'Prop Data for Print'!L36</f>
        <v xml:space="preserve">
</v>
      </c>
      <c r="K44" s="83" t="str">
        <f>'Prop Data for Print'!M36</f>
        <v xml:space="preserve">Deborah Kemp
</v>
      </c>
    </row>
    <row r="45" spans="1:11" s="82" customFormat="1" ht="38.25" x14ac:dyDescent="0.2">
      <c r="A45" s="83" t="str">
        <f>'Prop Data for Print'!C37</f>
        <v>TACOMA COUNTRY ESTATES
3116 36th Ave E
Tacoma, WA  98443</v>
      </c>
      <c r="B45" s="83" t="str">
        <f>'Prop Data for Print'!D37</f>
        <v xml:space="preserve">Tacoma@
PH: 253-517-8588
Fax: </v>
      </c>
      <c r="C45" s="83" t="str">
        <f>'Prop Data for Print'!E37</f>
        <v>Jeanne Pena
FedEx: 2912 35th Ave Ct E #33</v>
      </c>
      <c r="D45" s="83" t="str">
        <f>'Prop Data for Print'!F37</f>
        <v xml:space="preserve">
</v>
      </c>
      <c r="E45" s="83" t="str">
        <f>'Prop Data for Print'!G37</f>
        <v xml:space="preserve">
</v>
      </c>
      <c r="F45" s="83" t="str">
        <f>'Prop Data for Print'!H37</f>
        <v>Chris Bowden
949-486-7153</v>
      </c>
      <c r="G45" s="83" t="str">
        <f>'Prop Data for Print'!I37</f>
        <v>05-23-2008
11-3840259
Tacoma Country Estates MHC, LLC</v>
      </c>
      <c r="H45" s="83" t="str">
        <f>'Prop Data for Print'!J37</f>
        <v>85
Pierce</v>
      </c>
      <c r="I45" s="83" t="str">
        <f>'Prop Data for Print'!K37</f>
        <v>MH Community
Senior/55+</v>
      </c>
      <c r="J45" s="83" t="str">
        <f>'Prop Data for Print'!L37</f>
        <v xml:space="preserve">
</v>
      </c>
      <c r="K45" s="83" t="str">
        <f>'Prop Data for Print'!M37</f>
        <v xml:space="preserve">Deborah Kemp
</v>
      </c>
    </row>
    <row r="46" spans="1:11" s="82" customFormat="1" ht="38.25" x14ac:dyDescent="0.2">
      <c r="A46" s="83" t="str">
        <f>'Prop Data for Print'!C38</f>
        <v>VIKING ESTATES
12303 152nd Street Ct E
Puyallup, WA  98374</v>
      </c>
      <c r="B46" s="83" t="str">
        <f>'Prop Data for Print'!D38</f>
        <v xml:space="preserve">Crystal@
PH: 253-847-4054
Fax: </v>
      </c>
      <c r="C46" s="83" t="str">
        <f>'Prop Data for Print'!E38</f>
        <v>Jillene Frost
mail: Crystal Pointe</v>
      </c>
      <c r="D46" s="83" t="str">
        <f>'Prop Data for Print'!F38</f>
        <v xml:space="preserve">James Nace
</v>
      </c>
      <c r="E46" s="83" t="str">
        <f>'Prop Data for Print'!G38</f>
        <v xml:space="preserve">
</v>
      </c>
      <c r="F46" s="83" t="str">
        <f>'Prop Data for Print'!H38</f>
        <v>Chris Bowden
949-486-7153</v>
      </c>
      <c r="G46" s="83" t="str">
        <f>'Prop Data for Print'!I38</f>
        <v>11-20-2019
22-3955346
Viking Estates MHC, LLC</v>
      </c>
      <c r="H46" s="83" t="str">
        <f>'Prop Data for Print'!J38</f>
        <v>75
Pierce</v>
      </c>
      <c r="I46" s="83" t="str">
        <f>'Prop Data for Print'!K38</f>
        <v>MH Community
Senior/55+</v>
      </c>
      <c r="J46" s="83" t="str">
        <f>'Prop Data for Print'!L38</f>
        <v xml:space="preserve">
</v>
      </c>
      <c r="K46" s="83" t="str">
        <f>'Prop Data for Print'!M38</f>
        <v xml:space="preserve">Deborah Kemp
</v>
      </c>
    </row>
    <row r="47" spans="1:11" s="82" customFormat="1" ht="38.25" x14ac:dyDescent="0.2">
      <c r="A47" s="83" t="str">
        <f>'Prop Data for Print'!C39</f>
        <v>WHITE RIVER ESTATES  
4248 A St SE
Auburn, WA  98002</v>
      </c>
      <c r="B47" s="83" t="str">
        <f>'Prop Data for Print'!D39</f>
        <v xml:space="preserve">WhiteRiver@
PH: 253-833-7188
Fax: </v>
      </c>
      <c r="C47" s="83" t="str">
        <f>'Prop Data for Print'!E39</f>
        <v xml:space="preserve">Anna Puccino
</v>
      </c>
      <c r="D47" s="83" t="str">
        <f>'Prop Data for Print'!F39</f>
        <v xml:space="preserve">Randall Stitt
</v>
      </c>
      <c r="E47" s="83" t="str">
        <f>'Prop Data for Print'!G39</f>
        <v xml:space="preserve">
</v>
      </c>
      <c r="F47" s="83" t="str">
        <f>'Prop Data for Print'!H39</f>
        <v>Chris Bowden
949-486-7153</v>
      </c>
      <c r="G47" s="83" t="str">
        <f>'Prop Data for Print'!I39</f>
        <v>03-07-2006
61-1624732
White River MHC, LLC</v>
      </c>
      <c r="H47" s="83" t="str">
        <f>'Prop Data for Print'!J39</f>
        <v>205
King</v>
      </c>
      <c r="I47" s="83" t="str">
        <f>'Prop Data for Print'!K39</f>
        <v>MH Community
Family/All Age</v>
      </c>
      <c r="J47" s="83" t="str">
        <f>'Prop Data for Print'!L39</f>
        <v xml:space="preserve">
</v>
      </c>
      <c r="K47" s="83" t="str">
        <f>'Prop Data for Print'!M39</f>
        <v xml:space="preserve">Deborah Kemp
</v>
      </c>
    </row>
    <row r="48" spans="1:11" s="82" customFormat="1" ht="15.75" x14ac:dyDescent="0.2">
      <c r="A48" s="156" t="str">
        <f>Supervisors!J16</f>
        <v>Melina Miramonte                                                       949-486-7151                                                       MMiramonte@ipgliving.com                                                       Portfolio: 1868 / 10 Properties</v>
      </c>
      <c r="B48" s="157"/>
      <c r="C48" s="157"/>
      <c r="D48" s="157"/>
      <c r="E48" s="157"/>
      <c r="F48" s="157"/>
      <c r="G48" s="157"/>
      <c r="H48" s="157"/>
      <c r="I48" s="157"/>
      <c r="J48" s="157"/>
      <c r="K48" s="157"/>
    </row>
    <row r="49" spans="1:11" s="82" customFormat="1" ht="38.25" x14ac:dyDescent="0.2">
      <c r="A49" s="83" t="str">
        <f>'Prop Data for Print'!C40</f>
        <v>ANTELOPE VALLEY
43460 32nd St W
Lancaster, CA  93536</v>
      </c>
      <c r="B49" s="83" t="str">
        <f>'Prop Data for Print'!D40</f>
        <v>AntelopeValley@
PH: 661-943-6600
Fax: 661-943-0736</v>
      </c>
      <c r="C49" s="83" t="str">
        <f>'Prop Data for Print'!E40</f>
        <v xml:space="preserve">Esmeralda Caldera
</v>
      </c>
      <c r="D49" s="83" t="str">
        <f>'Prop Data for Print'!F40</f>
        <v>Francisco Palomar
AntelopeValley_maint@</v>
      </c>
      <c r="E49" s="83" t="str">
        <f>'Prop Data for Print'!G40</f>
        <v xml:space="preserve">
</v>
      </c>
      <c r="F49" s="83" t="str">
        <f>'Prop Data for Print'!H40</f>
        <v>Mark Prunier
949-486-7146</v>
      </c>
      <c r="G49" s="83" t="str">
        <f>'Prop Data for Print'!I40</f>
        <v>06-01-2016
30-0809206
Antelope Valley Apartment Associates, LP</v>
      </c>
      <c r="H49" s="83" t="str">
        <f>'Prop Data for Print'!J40</f>
        <v>120
Los Angeles</v>
      </c>
      <c r="I49" s="83" t="str">
        <f>'Prop Data for Print'!K40</f>
        <v>Affordable: PB + TC
Family/All Age</v>
      </c>
      <c r="J49" s="83" t="str">
        <f>'Prop Data for Print'!L40</f>
        <v>Sharon Avellana
Dec 1st</v>
      </c>
      <c r="K49" s="83" t="str">
        <f>'Prop Data for Print'!M40</f>
        <v>Bella Walton
Megan Schellhorn</v>
      </c>
    </row>
    <row r="50" spans="1:11" s="82" customFormat="1" ht="38.25" x14ac:dyDescent="0.2">
      <c r="A50" s="83" t="str">
        <f>'Prop Data for Print'!C41</f>
        <v>CAMARILLO ESTATES
1150 Ventura Blvd
Camarillo, CA  93010</v>
      </c>
      <c r="B50" s="83" t="str">
        <f>'Prop Data for Print'!D41</f>
        <v xml:space="preserve">Camarillo@
PH: 805-482-0022
Fax: </v>
      </c>
      <c r="C50" s="83" t="str">
        <f>'Prop Data for Print'!E41</f>
        <v xml:space="preserve">Ana Tapia
</v>
      </c>
      <c r="D50" s="83" t="str">
        <f>'Prop Data for Print'!F41</f>
        <v>Eddie Puertos 
Camarillo_tech1@</v>
      </c>
      <c r="E50" s="83" t="str">
        <f>'Prop Data for Print'!G41</f>
        <v>Chris Hill
805-603-8240</v>
      </c>
      <c r="F50" s="83" t="str">
        <f>'Prop Data for Print'!H41</f>
        <v>Mark Prunier
949-486-7146</v>
      </c>
      <c r="G50" s="83" t="str">
        <f>'Prop Data for Print'!I41</f>
        <v>04-07-2020
84-4247669
Camarillo MHC, LP</v>
      </c>
      <c r="H50" s="83" t="str">
        <f>'Prop Data for Print'!J41</f>
        <v>135
Ventura</v>
      </c>
      <c r="I50" s="83" t="str">
        <f>'Prop Data for Print'!K41</f>
        <v>MH Community
Senior/55+</v>
      </c>
      <c r="J50" s="83" t="str">
        <f>'Prop Data for Print'!L41</f>
        <v xml:space="preserve">
</v>
      </c>
      <c r="K50" s="83" t="str">
        <f>'Prop Data for Print'!M41</f>
        <v xml:space="preserve">Elizabeth Birrueta
</v>
      </c>
    </row>
    <row r="51" spans="1:11" s="82" customFormat="1" ht="38.25" x14ac:dyDescent="0.2">
      <c r="A51" s="83" t="str">
        <f>'Prop Data for Print'!C42</f>
        <v>CHANNEL ISLAND PARK
931 Bismark Way
Oxnard, CA  93033</v>
      </c>
      <c r="B51" s="83" t="str">
        <f>'Prop Data for Print'!D42</f>
        <v>Channelisland@
PH: 805-486-2906
Fax: 805-486-0286</v>
      </c>
      <c r="C51" s="83" t="str">
        <f>'Prop Data for Print'!E42</f>
        <v xml:space="preserve">Grace Navarro
</v>
      </c>
      <c r="D51" s="83" t="str">
        <f>'Prop Data for Print'!F42</f>
        <v>Daniel Alcala
805-216-9291
ChannelIsland_maint@</v>
      </c>
      <c r="E51" s="83" t="str">
        <f>'Prop Data for Print'!G42</f>
        <v xml:space="preserve">
</v>
      </c>
      <c r="F51" s="83" t="str">
        <f>'Prop Data for Print'!H42</f>
        <v>Mark Prunier
949-486-7146</v>
      </c>
      <c r="G51" s="83" t="str">
        <f>'Prop Data for Print'!I42</f>
        <v>02-01-2018
82-3533900
Channel Island Apartments, LP</v>
      </c>
      <c r="H51" s="83" t="str">
        <f>'Prop Data for Print'!J42</f>
        <v>152
Ventura</v>
      </c>
      <c r="I51" s="83" t="str">
        <f>'Prop Data for Print'!K42</f>
        <v>Affordable: PB + TC
Family/All Age</v>
      </c>
      <c r="J51" s="83" t="str">
        <f>'Prop Data for Print'!L42</f>
        <v>Sharon Avellana
May 1st</v>
      </c>
      <c r="K51" s="83" t="str">
        <f>'Prop Data for Print'!M42</f>
        <v>Bella Walton
Megan Schellhorn</v>
      </c>
    </row>
    <row r="52" spans="1:11" s="82" customFormat="1" ht="38.25" x14ac:dyDescent="0.2">
      <c r="A52" s="83" t="str">
        <f>'Prop Data for Print'!C43</f>
        <v>LAMPLIGHTER CAMARILLO
3905 Via Rosal
Camarillo, CA  93012</v>
      </c>
      <c r="B52" s="83" t="str">
        <f>'Prop Data for Print'!D43</f>
        <v>Lamplighter@
PH: 805-482-4718
Fax: 805-482-8829</v>
      </c>
      <c r="C52" s="83" t="str">
        <f>'Prop Data for Print'!E43</f>
        <v xml:space="preserve">Chris Hill, Area Manager
</v>
      </c>
      <c r="D52" s="83" t="str">
        <f>'Prop Data for Print'!F43</f>
        <v xml:space="preserve">Jose Zapata
</v>
      </c>
      <c r="E52" s="83" t="str">
        <f>'Prop Data for Print'!G43</f>
        <v>Chris Hill
805-603-8240</v>
      </c>
      <c r="F52" s="83" t="str">
        <f>'Prop Data for Print'!H43</f>
        <v>Mark Prunier
949-486-7146</v>
      </c>
      <c r="G52" s="83" t="str">
        <f>'Prop Data for Print'!I43</f>
        <v>08-13-2010
01-0969340
Lamplighter Camarillo MHC, LP</v>
      </c>
      <c r="H52" s="83" t="str">
        <f>'Prop Data for Print'!J43</f>
        <v>227
Ventura</v>
      </c>
      <c r="I52" s="83" t="str">
        <f>'Prop Data for Print'!K43</f>
        <v>MH Community
Family/All Age</v>
      </c>
      <c r="J52" s="83" t="str">
        <f>'Prop Data for Print'!L43</f>
        <v xml:space="preserve">
</v>
      </c>
      <c r="K52" s="83" t="str">
        <f>'Prop Data for Print'!M43</f>
        <v xml:space="preserve">Elizabeth Birrueta
</v>
      </c>
    </row>
    <row r="53" spans="1:11" s="82" customFormat="1" ht="38.25" x14ac:dyDescent="0.2">
      <c r="A53" s="83" t="str">
        <f>'Prop Data for Print'!C44</f>
        <v>LAUREL CANYON
9051 Laurel Canyon Blvd #55
Sun Valley, CA  91352</v>
      </c>
      <c r="B53" s="83" t="str">
        <f>'Prop Data for Print'!D44</f>
        <v>Laurel@
PH: 818-768-1721
Fax: 818-768-6485</v>
      </c>
      <c r="C53" s="83" t="str">
        <f>'Prop Data for Print'!E44</f>
        <v xml:space="preserve">Marelynn Estrada
</v>
      </c>
      <c r="D53" s="83" t="str">
        <f>'Prop Data for Print'!F44</f>
        <v xml:space="preserve">
</v>
      </c>
      <c r="E53" s="83" t="str">
        <f>'Prop Data for Print'!G44</f>
        <v xml:space="preserve">
</v>
      </c>
      <c r="F53" s="83" t="str">
        <f>'Prop Data for Print'!H44</f>
        <v>Mark Prunier
949-486-7146</v>
      </c>
      <c r="G53" s="83" t="str">
        <f>'Prop Data for Print'!I44</f>
        <v>05-02-2013
33-0790233
Laurel Canyon MHC, LLC</v>
      </c>
      <c r="H53" s="83" t="str">
        <f>'Prop Data for Print'!J44</f>
        <v>60
Los Angeles</v>
      </c>
      <c r="I53" s="83" t="str">
        <f>'Prop Data for Print'!K44</f>
        <v>MH Community
Family/All Age</v>
      </c>
      <c r="J53" s="83" t="str">
        <f>'Prop Data for Print'!L44</f>
        <v xml:space="preserve">
</v>
      </c>
      <c r="K53" s="83" t="str">
        <f>'Prop Data for Print'!M44</f>
        <v xml:space="preserve">Elizabeth Birrueta
</v>
      </c>
    </row>
    <row r="54" spans="1:11" s="82" customFormat="1" ht="38.25" x14ac:dyDescent="0.2">
      <c r="A54" s="83" t="str">
        <f>'Prop Data for Print'!C45</f>
        <v>PIERCE PARK
12700 Van Nuys Blvd
Pacoima, CA  91331</v>
      </c>
      <c r="B54" s="83" t="str">
        <f>'Prop Data for Print'!D45</f>
        <v>PiercePark@
PH: 818-896-0711
Fax: 818-896-6639</v>
      </c>
      <c r="C54" s="83" t="str">
        <f>'Prop Data for Print'!E45</f>
        <v xml:space="preserve">Maria Rodriguez
</v>
      </c>
      <c r="D54" s="83" t="str">
        <f>'Prop Data for Print'!F45</f>
        <v>Alex Gonzalez
818-974-2586
PiercePark_maint@</v>
      </c>
      <c r="E54" s="83" t="str">
        <f>'Prop Data for Print'!G45</f>
        <v xml:space="preserve">
</v>
      </c>
      <c r="F54" s="83" t="str">
        <f>'Prop Data for Print'!H45</f>
        <v>Mark Prunier
949-486-7146</v>
      </c>
      <c r="G54" s="83" t="str">
        <f>'Prop Data for Print'!I45</f>
        <v>06-01-2016
47-5438328
Pierce Park Apartment Associates, LP</v>
      </c>
      <c r="H54" s="83" t="str">
        <f>'Prop Data for Print'!J45</f>
        <v>430
Los Angeles</v>
      </c>
      <c r="I54" s="83" t="str">
        <f>'Prop Data for Print'!K45</f>
        <v>Affordable: PB + TC
Family/All Age</v>
      </c>
      <c r="J54" s="83" t="str">
        <f>'Prop Data for Print'!L45</f>
        <v>Sharon Avellana
Jun 1st &amp; Dec 1st</v>
      </c>
      <c r="K54" s="83" t="str">
        <f>'Prop Data for Print'!M45</f>
        <v>Bella Walton
Megan Schellhorn</v>
      </c>
    </row>
    <row r="55" spans="1:11" s="82" customFormat="1" ht="38.25" x14ac:dyDescent="0.2">
      <c r="A55" s="83" t="str">
        <f>'Prop Data for Print'!C46</f>
        <v>THE CREST
5932 E Los Angeles Ave
Simi Valley, CA  93063</v>
      </c>
      <c r="B55" s="83" t="str">
        <f>'Prop Data for Print'!D46</f>
        <v xml:space="preserve">TheCrest@
PH: 805-526-4013
Fax: </v>
      </c>
      <c r="C55" s="83" t="str">
        <f>'Prop Data for Print'!E46</f>
        <v xml:space="preserve">Gina Ball
</v>
      </c>
      <c r="D55" s="83" t="str">
        <f>'Prop Data for Print'!F46</f>
        <v xml:space="preserve">
</v>
      </c>
      <c r="E55" s="83" t="str">
        <f>'Prop Data for Print'!G46</f>
        <v>Chris Hill
805-603-8240</v>
      </c>
      <c r="F55" s="83" t="str">
        <f>'Prop Data for Print'!H46</f>
        <v>Mark Prunier
949-486-7146</v>
      </c>
      <c r="G55" s="83" t="str">
        <f>'Prop Data for Print'!I46</f>
        <v>03-09-2020
84-4674031
The Crest MHC, LP</v>
      </c>
      <c r="H55" s="83" t="str">
        <f>'Prop Data for Print'!J46</f>
        <v>41
1SFR (stick built)
Ventura</v>
      </c>
      <c r="I55" s="83" t="str">
        <f>'Prop Data for Print'!K46</f>
        <v>MH Community
Senior/55+</v>
      </c>
      <c r="J55" s="83" t="str">
        <f>'Prop Data for Print'!L46</f>
        <v xml:space="preserve">
</v>
      </c>
      <c r="K55" s="83" t="str">
        <f>'Prop Data for Print'!M46</f>
        <v xml:space="preserve">Elizabeth Birrueta
</v>
      </c>
    </row>
    <row r="56" spans="1:11" s="82" customFormat="1" ht="38.25" x14ac:dyDescent="0.2">
      <c r="A56" s="83" t="str">
        <f>'Prop Data for Print'!C47</f>
        <v>VILLA VALLEY
15950 Sherman Way
Van Nuys, CA  91406</v>
      </c>
      <c r="B56" s="83" t="str">
        <f>'Prop Data for Print'!D47</f>
        <v>VillaValley@
PH: 818-781-7285
Fax: 747-264-1890</v>
      </c>
      <c r="C56" s="83" t="str">
        <f>'Prop Data for Print'!E47</f>
        <v xml:space="preserve">Patricia Rivera
</v>
      </c>
      <c r="D56" s="83" t="str">
        <f>'Prop Data for Print'!F47</f>
        <v xml:space="preserve">Carlos Guzman
818-477-7836
</v>
      </c>
      <c r="E56" s="83" t="str">
        <f>'Prop Data for Print'!G47</f>
        <v xml:space="preserve">
</v>
      </c>
      <c r="F56" s="83" t="str">
        <f>'Prop Data for Print'!H47</f>
        <v>Mark Prunier
949-486-7146</v>
      </c>
      <c r="G56" s="83" t="str">
        <f>'Prop Data for Print'!I47</f>
        <v>12-15-2019
84-2247447
Villa Valley Apartments, LP</v>
      </c>
      <c r="H56" s="83" t="str">
        <f>'Prop Data for Print'!J47</f>
        <v>146
Los Angeles</v>
      </c>
      <c r="I56" s="83" t="str">
        <f>'Prop Data for Print'!K47</f>
        <v>Affordable: PB + TC
Senior/55+</v>
      </c>
      <c r="J56" s="83" t="str">
        <f>'Prop Data for Print'!L47</f>
        <v>Sharon Avellana
Oct 1st</v>
      </c>
      <c r="K56" s="83" t="str">
        <f>'Prop Data for Print'!M47</f>
        <v>Bella Walton
Megan Schellhorn</v>
      </c>
    </row>
    <row r="57" spans="1:11" s="82" customFormat="1" ht="38.25" x14ac:dyDescent="0.2">
      <c r="A57" s="83" t="str">
        <f>'Prop Data for Print'!C48</f>
        <v>PARKWAY PLAZA
20 College Parkway
Carson City, NV  89706</v>
      </c>
      <c r="B57" s="83" t="str">
        <f>'Prop Data for Print'!D48</f>
        <v>Parkway@
PH: 775-882-7555
Fax: 775-882-2249</v>
      </c>
      <c r="C57" s="83" t="str">
        <f>'Prop Data for Print'!E48</f>
        <v xml:space="preserve">Teresa Nichols
</v>
      </c>
      <c r="D57" s="83" t="str">
        <f>'Prop Data for Print'!F48</f>
        <v>Richard Parr
512-779-7268
Parkway_maint@</v>
      </c>
      <c r="E57" s="83" t="str">
        <f>'Prop Data for Print'!G48</f>
        <v xml:space="preserve">
</v>
      </c>
      <c r="F57" s="83" t="str">
        <f>'Prop Data for Print'!H48</f>
        <v>Mark Prunier
949-486-7146</v>
      </c>
      <c r="G57" s="83" t="str">
        <f>'Prop Data for Print'!I48</f>
        <v>06-15-2016
84-2113564
Parkway Plaza Apartment Associates, LP</v>
      </c>
      <c r="H57" s="83" t="str">
        <f>'Prop Data for Print'!J48</f>
        <v>316
no county</v>
      </c>
      <c r="I57" s="83" t="str">
        <f>'Prop Data for Print'!K48</f>
        <v>Affordable: TC
Family/All Age</v>
      </c>
      <c r="J57" s="83" t="str">
        <f>'Prop Data for Print'!L48</f>
        <v>Sharon Avellana
Anniversary</v>
      </c>
      <c r="K57" s="83" t="str">
        <f>'Prop Data for Print'!M48</f>
        <v>Bella Walton
Megan Schellhorn</v>
      </c>
    </row>
    <row r="58" spans="1:11" s="82" customFormat="1" ht="38.25" x14ac:dyDescent="0.2">
      <c r="A58" s="83" t="str">
        <f>'Prop Data for Print'!C49</f>
        <v>TUALATIN MEADOWS
18755 SW 90th Ave
Tualatin, OR  97062</v>
      </c>
      <c r="B58" s="83" t="str">
        <f>'Prop Data for Print'!D49</f>
        <v>Tualatin@
PH: 503-885-9828
Fax: 509-885-9838</v>
      </c>
      <c r="C58" s="83" t="str">
        <f>'Prop Data for Print'!E49</f>
        <v xml:space="preserve">Becca Reyes
</v>
      </c>
      <c r="D58" s="83" t="str">
        <f>'Prop Data for Print'!F49</f>
        <v>Jason Shivers
Tualatin_maint@</v>
      </c>
      <c r="E58" s="83" t="str">
        <f>'Prop Data for Print'!G49</f>
        <v xml:space="preserve">
</v>
      </c>
      <c r="F58" s="83" t="str">
        <f>'Prop Data for Print'!H49</f>
        <v>Mark Prunier
949-486-7146</v>
      </c>
      <c r="G58" s="83" t="str">
        <f>'Prop Data for Print'!I49</f>
        <v>10-30-2014
47-1646339
Tualatin Meadows Apartments, LLC</v>
      </c>
      <c r="H58" s="83" t="str">
        <f>'Prop Data for Print'!J49</f>
        <v>240
Washington</v>
      </c>
      <c r="I58" s="83" t="str">
        <f>'Prop Data for Print'!K49</f>
        <v>Affordable: TC
Family/All Age</v>
      </c>
      <c r="J58" s="83" t="str">
        <f>'Prop Data for Print'!L49</f>
        <v>Shaun Broadnax
Anniversary</v>
      </c>
      <c r="K58" s="83" t="str">
        <f>'Prop Data for Print'!M49</f>
        <v>George Grant
Megan Schellhorn</v>
      </c>
    </row>
    <row r="59" spans="1:11" s="82" customFormat="1" ht="15.75" x14ac:dyDescent="0.2">
      <c r="A59" s="156" t="str">
        <f>Supervisors!J19</f>
        <v>Valerie Avila                                                       949-486-7175                                                       VAvila@ipgliving.com                                                       Portfolio: 2016 / 13 Properties</v>
      </c>
      <c r="B59" s="157"/>
      <c r="C59" s="157"/>
      <c r="D59" s="157"/>
      <c r="E59" s="157"/>
      <c r="F59" s="157"/>
      <c r="G59" s="157"/>
      <c r="H59" s="157"/>
      <c r="I59" s="157"/>
      <c r="J59" s="157"/>
      <c r="K59" s="157"/>
    </row>
    <row r="60" spans="1:11" s="82" customFormat="1" ht="38.25" x14ac:dyDescent="0.2">
      <c r="A60" s="83" t="str">
        <f>'Prop Data for Print'!C50</f>
        <v>FAIRWAY ESTATES 
5011 Hillsdale Blvd
North Highlands, CA  95660</v>
      </c>
      <c r="B60" s="83" t="str">
        <f>'Prop Data for Print'!D50</f>
        <v>Fairway@
PH: 916-344-8688
Fax: 916-344-0908</v>
      </c>
      <c r="C60" s="83" t="str">
        <f>'Prop Data for Print'!E50</f>
        <v xml:space="preserve">Julianne Greep
</v>
      </c>
      <c r="D60" s="83" t="str">
        <f>'Prop Data for Print'!F50</f>
        <v xml:space="preserve">Blane Dahme
</v>
      </c>
      <c r="E60" s="83" t="str">
        <f>'Prop Data for Print'!G50</f>
        <v xml:space="preserve">
</v>
      </c>
      <c r="F60" s="83" t="str">
        <f>'Prop Data for Print'!H50</f>
        <v>Mark Prunier
949-486-7146</v>
      </c>
      <c r="G60" s="83" t="str">
        <f>'Prop Data for Print'!I50</f>
        <v>09-30-2009
47-3427402
Fairway Estates MHC, LP</v>
      </c>
      <c r="H60" s="83" t="str">
        <f>'Prop Data for Print'!J50</f>
        <v>199
Sacramento</v>
      </c>
      <c r="I60" s="83" t="str">
        <f>'Prop Data for Print'!K50</f>
        <v>MH Community
Family/All Age</v>
      </c>
      <c r="J60" s="83" t="str">
        <f>'Prop Data for Print'!L50</f>
        <v xml:space="preserve">
</v>
      </c>
      <c r="K60" s="83" t="str">
        <f>'Prop Data for Print'!M50</f>
        <v xml:space="preserve">Elizabeth Birrueta
</v>
      </c>
    </row>
    <row r="61" spans="1:11" s="82" customFormat="1" ht="38.25" x14ac:dyDescent="0.2">
      <c r="A61" s="83" t="str">
        <f>'Prop Data for Print'!C51</f>
        <v>GARDEN TERRACE
7887 Lampson Ave
Garden Grove, CA  92841</v>
      </c>
      <c r="B61" s="83" t="str">
        <f>'Prop Data for Print'!D51</f>
        <v>GardenTerrace@
PH: 714-899-6044
Fax: 714-899-6043</v>
      </c>
      <c r="C61" s="83" t="str">
        <f>'Prop Data for Print'!E51</f>
        <v xml:space="preserve">Jimena Vallecillo 
</v>
      </c>
      <c r="D61" s="83" t="str">
        <f>'Prop Data for Print'!F51</f>
        <v xml:space="preserve">Rafael Lazcano
</v>
      </c>
      <c r="E61" s="83" t="str">
        <f>'Prop Data for Print'!G51</f>
        <v xml:space="preserve">
</v>
      </c>
      <c r="F61" s="83" t="str">
        <f>'Prop Data for Print'!H51</f>
        <v>Mark Prunier
949-486-7146</v>
      </c>
      <c r="G61" s="83" t="str">
        <f>'Prop Data for Print'!I51</f>
        <v>08-14-2018
83-1155877
Garden Terrace MHC, LP</v>
      </c>
      <c r="H61" s="83" t="str">
        <f>'Prop Data for Print'!J51</f>
        <v>104
Orange</v>
      </c>
      <c r="I61" s="83" t="str">
        <f>'Prop Data for Print'!K51</f>
        <v>MH Community
Family/All Age</v>
      </c>
      <c r="J61" s="83" t="str">
        <f>'Prop Data for Print'!L51</f>
        <v xml:space="preserve">
</v>
      </c>
      <c r="K61" s="83" t="str">
        <f>'Prop Data for Print'!M51</f>
        <v xml:space="preserve">Elizabeth Birrueta
</v>
      </c>
    </row>
    <row r="62" spans="1:11" s="82" customFormat="1" ht="38.25" x14ac:dyDescent="0.2">
      <c r="A62" s="83" t="str">
        <f>'Prop Data for Print'!C52</f>
        <v>KING ARTHUR ESTATES
1560 Massachusetts Ave
Riverside, CA  92507</v>
      </c>
      <c r="B62" s="83" t="str">
        <f>'Prop Data for Print'!D52</f>
        <v>KingArthur@
PH: 951-682-5885
Fax: 951-682-5011</v>
      </c>
      <c r="C62" s="83" t="str">
        <f>'Prop Data for Print'!E52</f>
        <v xml:space="preserve">Robert Frost
</v>
      </c>
      <c r="D62" s="83" t="str">
        <f>'Prop Data for Print'!F52</f>
        <v xml:space="preserve">Hector Vivas
</v>
      </c>
      <c r="E62" s="83" t="str">
        <f>'Prop Data for Print'!G52</f>
        <v xml:space="preserve">
</v>
      </c>
      <c r="F62" s="83" t="str">
        <f>'Prop Data for Print'!H52</f>
        <v>Mark Prunier
949-486-7146</v>
      </c>
      <c r="G62" s="83" t="str">
        <f>'Prop Data for Print'!I52</f>
        <v>11-10-2016
81-3675243
King Arthur MHC, LP</v>
      </c>
      <c r="H62" s="83" t="str">
        <f>'Prop Data for Print'!J52</f>
        <v>201
Riverside</v>
      </c>
      <c r="I62" s="83" t="str">
        <f>'Prop Data for Print'!K52</f>
        <v>MH Community
Family/All Age</v>
      </c>
      <c r="J62" s="83" t="str">
        <f>'Prop Data for Print'!L52</f>
        <v xml:space="preserve">
</v>
      </c>
      <c r="K62" s="83" t="str">
        <f>'Prop Data for Print'!M52</f>
        <v xml:space="preserve">Elizabeth Birrueta
</v>
      </c>
    </row>
    <row r="63" spans="1:11" s="82" customFormat="1" ht="38.25" x14ac:dyDescent="0.2">
      <c r="A63" s="83" t="str">
        <f>'Prop Data for Print'!C53</f>
        <v>MILL VILLA ESTATES
18717 Mill Villa Rd
Jamestown, CA  95327</v>
      </c>
      <c r="B63" s="83" t="str">
        <f>'Prop Data for Print'!D53</f>
        <v xml:space="preserve">MillVilla@
PH: 209-533-3151 
Fax: </v>
      </c>
      <c r="C63" s="83" t="str">
        <f>'Prop Data for Print'!E53</f>
        <v xml:space="preserve">Nick Vos
</v>
      </c>
      <c r="D63" s="83" t="str">
        <f>'Prop Data for Print'!F53</f>
        <v xml:space="preserve">Adam Ryan
</v>
      </c>
      <c r="E63" s="83" t="str">
        <f>'Prop Data for Print'!G53</f>
        <v xml:space="preserve">
</v>
      </c>
      <c r="F63" s="83" t="str">
        <f>'Prop Data for Print'!H53</f>
        <v>Mark Prunier
949-486-7146</v>
      </c>
      <c r="G63" s="83" t="str">
        <f>'Prop Data for Print'!I53</f>
        <v>09-20-2016
81-2890473
Mill Villa MHC, LP</v>
      </c>
      <c r="H63" s="83" t="str">
        <f>'Prop Data for Print'!J53</f>
        <v>228
Tuolumne</v>
      </c>
      <c r="I63" s="83" t="str">
        <f>'Prop Data for Print'!K53</f>
        <v>MH Community
Senior/55+</v>
      </c>
      <c r="J63" s="83" t="str">
        <f>'Prop Data for Print'!L53</f>
        <v xml:space="preserve">
</v>
      </c>
      <c r="K63" s="83" t="str">
        <f>'Prop Data for Print'!M53</f>
        <v xml:space="preserve">Elizabeth Birrueta
</v>
      </c>
    </row>
    <row r="64" spans="1:11" s="82" customFormat="1" ht="38.25" x14ac:dyDescent="0.2">
      <c r="A64" s="83" t="str">
        <f>'Prop Data for Print'!C54</f>
        <v>PRADO VERDE
14081 Magnolia St
Westminster, CA  92683</v>
      </c>
      <c r="B64" s="83" t="str">
        <f>'Prop Data for Print'!D54</f>
        <v>Prado@
PH: 714-893-6344
Fax: 714-893-5510</v>
      </c>
      <c r="C64" s="83" t="str">
        <f>'Prop Data for Print'!E54</f>
        <v xml:space="preserve">Jennifer Sandoval
</v>
      </c>
      <c r="D64" s="83" t="str">
        <f>'Prop Data for Print'!F54</f>
        <v xml:space="preserve">Arnulfo Rubio
</v>
      </c>
      <c r="E64" s="83" t="str">
        <f>'Prop Data for Print'!G54</f>
        <v xml:space="preserve">
</v>
      </c>
      <c r="F64" s="83" t="str">
        <f>'Prop Data for Print'!H54</f>
        <v>Mark Prunier
949-486-7146</v>
      </c>
      <c r="G64" s="83" t="str">
        <f>'Prop Data for Print'!I54</f>
        <v>08-31-2005
90-0092362
Prado Verde MHC, LP</v>
      </c>
      <c r="H64" s="83" t="str">
        <f>'Prop Data for Print'!J54</f>
        <v>181
Orange</v>
      </c>
      <c r="I64" s="83" t="str">
        <f>'Prop Data for Print'!K54</f>
        <v>MH Community
Family/All Age</v>
      </c>
      <c r="J64" s="83" t="str">
        <f>'Prop Data for Print'!L54</f>
        <v xml:space="preserve">
</v>
      </c>
      <c r="K64" s="83" t="str">
        <f>'Prop Data for Print'!M54</f>
        <v xml:space="preserve">Elizabeth Birrueta
</v>
      </c>
    </row>
    <row r="65" spans="1:11" s="82" customFormat="1" ht="38.25" x14ac:dyDescent="0.2">
      <c r="A65" s="83" t="str">
        <f>'Prop Data for Print'!C55</f>
        <v>RANCHO HUNTINGTON
19361 Brookhurst St
Huntington Beach, CA  92646</v>
      </c>
      <c r="B65" s="83" t="str">
        <f>'Prop Data for Print'!D55</f>
        <v>RanchoHuntington@
PH: 714-962-7311
Fax: 562-531-3003</v>
      </c>
      <c r="C65" s="83" t="str">
        <f>'Prop Data for Print'!E55</f>
        <v xml:space="preserve">Chris McBain
</v>
      </c>
      <c r="D65" s="83" t="str">
        <f>'Prop Data for Print'!F55</f>
        <v xml:space="preserve">Gregory Purvus
</v>
      </c>
      <c r="E65" s="83" t="str">
        <f>'Prop Data for Print'!G55</f>
        <v xml:space="preserve">
</v>
      </c>
      <c r="F65" s="83" t="str">
        <f>'Prop Data for Print'!H55</f>
        <v>Mark Prunier
949-486-7146</v>
      </c>
      <c r="G65" s="83" t="str">
        <f>'Prop Data for Print'!I55</f>
        <v>05-14-2009
46-0797455
Rancho Huntington Owner, LP</v>
      </c>
      <c r="H65" s="83" t="str">
        <f>'Prop Data for Print'!J55</f>
        <v>194
Orange</v>
      </c>
      <c r="I65" s="83" t="str">
        <f>'Prop Data for Print'!K55</f>
        <v>MH Community
Family/All Age</v>
      </c>
      <c r="J65" s="83" t="str">
        <f>'Prop Data for Print'!L55</f>
        <v xml:space="preserve">
</v>
      </c>
      <c r="K65" s="83" t="str">
        <f>'Prop Data for Print'!M55</f>
        <v xml:space="preserve">Elizabeth Birrueta
</v>
      </c>
    </row>
    <row r="66" spans="1:11" s="82" customFormat="1" ht="38.25" x14ac:dyDescent="0.2">
      <c r="A66" s="83" t="str">
        <f>'Prop Data for Print'!C56</f>
        <v>ROYAL GARDEN ESTATES
10200 Bolsa Ave
Westminster, CA  92683</v>
      </c>
      <c r="B66" s="83" t="str">
        <f>'Prop Data for Print'!D56</f>
        <v xml:space="preserve">Royal@
PH: 714-531-0500
Fax: </v>
      </c>
      <c r="C66" s="83" t="str">
        <f>'Prop Data for Print'!E56</f>
        <v xml:space="preserve">Timothy Pappas
</v>
      </c>
      <c r="D66" s="83" t="str">
        <f>'Prop Data for Print'!F56</f>
        <v xml:space="preserve">Brandon Sorochinsky
</v>
      </c>
      <c r="E66" s="83" t="str">
        <f>'Prop Data for Print'!G56</f>
        <v xml:space="preserve">
</v>
      </c>
      <c r="F66" s="83" t="str">
        <f>'Prop Data for Print'!H56</f>
        <v>Mark Prunier
949-486-7146</v>
      </c>
      <c r="G66" s="83" t="str">
        <f>'Prop Data for Print'!I56</f>
        <v xml:space="preserve">06-12-2017
82-1597978
Royal Gardens MHC, LP </v>
      </c>
      <c r="H66" s="83" t="str">
        <f>'Prop Data for Print'!J56</f>
        <v>152
Orange</v>
      </c>
      <c r="I66" s="83" t="str">
        <f>'Prop Data for Print'!K56</f>
        <v>MH Community
Senior/55+</v>
      </c>
      <c r="J66" s="83" t="str">
        <f>'Prop Data for Print'!L56</f>
        <v xml:space="preserve">
</v>
      </c>
      <c r="K66" s="83" t="str">
        <f>'Prop Data for Print'!M56</f>
        <v xml:space="preserve">Elizabeth Birrueta
</v>
      </c>
    </row>
    <row r="67" spans="1:11" s="82" customFormat="1" ht="38.25" x14ac:dyDescent="0.2">
      <c r="A67" s="83" t="str">
        <f>'Prop Data for Print'!C57</f>
        <v>SKANDIA
16444 Bolsa Chica St
Huntington Beach, CA  92649</v>
      </c>
      <c r="B67" s="83" t="str">
        <f>'Prop Data for Print'!D57</f>
        <v xml:space="preserve">Skandia@
PH: 714-846-9693
Fax: </v>
      </c>
      <c r="C67" s="83" t="str">
        <f>'Prop Data for Print'!E57</f>
        <v xml:space="preserve">Hugo Galeana
</v>
      </c>
      <c r="D67" s="83" t="str">
        <f>'Prop Data for Print'!F57</f>
        <v xml:space="preserve">Alex Knoll
</v>
      </c>
      <c r="E67" s="83" t="str">
        <f>'Prop Data for Print'!G57</f>
        <v xml:space="preserve">
</v>
      </c>
      <c r="F67" s="83" t="str">
        <f>'Prop Data for Print'!H57</f>
        <v>Mark Prunier
949-486-7146</v>
      </c>
      <c r="G67" s="83" t="str">
        <f>'Prop Data for Print'!I57</f>
        <v>08-20-2021
87-16171297
Skandia BLF, LLC</v>
      </c>
      <c r="H67" s="83" t="str">
        <f>'Prop Data for Print'!J57</f>
        <v>167
Orange</v>
      </c>
      <c r="I67" s="83" t="str">
        <f>'Prop Data for Print'!K57</f>
        <v>MH Community
Senior/55+</v>
      </c>
      <c r="J67" s="83" t="str">
        <f>'Prop Data for Print'!L57</f>
        <v xml:space="preserve">
</v>
      </c>
      <c r="K67" s="83" t="str">
        <f>'Prop Data for Print'!M57</f>
        <v xml:space="preserve">Elizabeth Birrueta
</v>
      </c>
    </row>
    <row r="68" spans="1:11" s="82" customFormat="1" ht="38.25" x14ac:dyDescent="0.2">
      <c r="A68" s="83" t="str">
        <f>'Prop Data for Print'!C58</f>
        <v>STARLITE VILLAGE
2060 Newport Blvd #4
Costa Mesa, CA  92627</v>
      </c>
      <c r="B68" s="83" t="str">
        <f>'Prop Data for Print'!D58</f>
        <v xml:space="preserve">StarliteVillage@
PH: 949-548-1312
Fax: </v>
      </c>
      <c r="C68" s="83" t="str">
        <f>'Prop Data for Print'!E58</f>
        <v xml:space="preserve">Aly Pham
</v>
      </c>
      <c r="D68" s="83" t="str">
        <f>'Prop Data for Print'!F58</f>
        <v xml:space="preserve">
</v>
      </c>
      <c r="E68" s="83" t="str">
        <f>'Prop Data for Print'!G58</f>
        <v xml:space="preserve">
</v>
      </c>
      <c r="F68" s="83" t="str">
        <f>'Prop Data for Print'!H58</f>
        <v>Mark Prunier
949-486-7146</v>
      </c>
      <c r="G68" s="83" t="str">
        <f>'Prop Data for Print'!I58</f>
        <v>03-17-2022
88-0816409
Starlite MHC LP</v>
      </c>
      <c r="H68" s="83" t="str">
        <f>'Prop Data for Print'!J58</f>
        <v>55
Orange</v>
      </c>
      <c r="I68" s="83" t="str">
        <f>'Prop Data for Print'!K58</f>
        <v>MH Community
Family/All Age</v>
      </c>
      <c r="J68" s="83" t="str">
        <f>'Prop Data for Print'!L58</f>
        <v xml:space="preserve">
</v>
      </c>
      <c r="K68" s="83" t="str">
        <f>'Prop Data for Print'!M58</f>
        <v xml:space="preserve">Elizabeth Birrueta
</v>
      </c>
    </row>
    <row r="69" spans="1:11" s="82" customFormat="1" ht="38.25" x14ac:dyDescent="0.2">
      <c r="A69" s="83" t="str">
        <f>'Prop Data for Print'!C59</f>
        <v>SUMMERSET
9200 Westminster Blvd
Westminster, CA  92683</v>
      </c>
      <c r="B69" s="83" t="str">
        <f>'Prop Data for Print'!D59</f>
        <v>Summerset@
PH: 714-894-7766
Fax: 714-893-2442</v>
      </c>
      <c r="C69" s="83" t="str">
        <f>'Prop Data for Print'!E59</f>
        <v xml:space="preserve">Erika V. Villagomez
</v>
      </c>
      <c r="D69" s="83" t="str">
        <f>'Prop Data for Print'!F59</f>
        <v xml:space="preserve">Jaime Aguilar
</v>
      </c>
      <c r="E69" s="83" t="str">
        <f>'Prop Data for Print'!G59</f>
        <v xml:space="preserve">
</v>
      </c>
      <c r="F69" s="83" t="str">
        <f>'Prop Data for Print'!H59</f>
        <v>Mark Prunier
949-486-7146</v>
      </c>
      <c r="G69" s="83" t="str">
        <f>'Prop Data for Print'!I59</f>
        <v>04-10-2013
46-2404390
Westminster MHP Associates, LP</v>
      </c>
      <c r="H69" s="83" t="str">
        <f>'Prop Data for Print'!J59</f>
        <v>116
Orange</v>
      </c>
      <c r="I69" s="83" t="str">
        <f>'Prop Data for Print'!K59</f>
        <v>MH Community
Senior/55+</v>
      </c>
      <c r="J69" s="83" t="str">
        <f>'Prop Data for Print'!L59</f>
        <v xml:space="preserve">
</v>
      </c>
      <c r="K69" s="83" t="str">
        <f>'Prop Data for Print'!M59</f>
        <v xml:space="preserve">Elizabeth Birrueta
</v>
      </c>
    </row>
    <row r="70" spans="1:11" s="82" customFormat="1" ht="38.25" x14ac:dyDescent="0.2">
      <c r="A70" s="83" t="str">
        <f>'Prop Data for Print'!C60</f>
        <v>SUNDANCE
2250 N Broadway
Escondido, CA  92026</v>
      </c>
      <c r="B70" s="83" t="str">
        <f>'Prop Data for Print'!D60</f>
        <v>Sundance@
PH: 760-741-1911
Fax: 760-741-6384</v>
      </c>
      <c r="C70" s="83" t="str">
        <f>'Prop Data for Print'!E60</f>
        <v xml:space="preserve">Scott Christensen
</v>
      </c>
      <c r="D70" s="83" t="str">
        <f>'Prop Data for Print'!F60</f>
        <v xml:space="preserve">Sergio Romano 
</v>
      </c>
      <c r="E70" s="83" t="str">
        <f>'Prop Data for Print'!G60</f>
        <v xml:space="preserve">
</v>
      </c>
      <c r="F70" s="83" t="str">
        <f>'Prop Data for Print'!H60</f>
        <v>Mark Prunier
949-486-7146</v>
      </c>
      <c r="G70" s="83" t="str">
        <f>'Prop Data for Print'!I60</f>
        <v>10-15-2014
47-1738321
Sundance MHC, LP</v>
      </c>
      <c r="H70" s="83" t="str">
        <f>'Prop Data for Print'!J60</f>
        <v>88
San Diego</v>
      </c>
      <c r="I70" s="83" t="str">
        <f>'Prop Data for Print'!K60</f>
        <v>MH Community
Senior/55+</v>
      </c>
      <c r="J70" s="83" t="str">
        <f>'Prop Data for Print'!L60</f>
        <v xml:space="preserve">
</v>
      </c>
      <c r="K70" s="83" t="str">
        <f>'Prop Data for Print'!M60</f>
        <v xml:space="preserve">Elizabeth Birrueta
</v>
      </c>
    </row>
    <row r="71" spans="1:11" s="82" customFormat="1" ht="38.25" x14ac:dyDescent="0.2">
      <c r="A71" s="83" t="str">
        <f>'Prop Data for Print'!C61</f>
        <v>SUNSET ESTATES
1130 White Rock Rd #98
El Dorado Hills, CA  95762</v>
      </c>
      <c r="B71" s="83" t="str">
        <f>'Prop Data for Print'!D61</f>
        <v xml:space="preserve">Sunset@
PH: 916-933-6362
Fax: </v>
      </c>
      <c r="C71" s="83" t="str">
        <f>'Prop Data for Print'!E61</f>
        <v xml:space="preserve">Carrie Holloway
</v>
      </c>
      <c r="D71" s="83" t="str">
        <f>'Prop Data for Print'!F61</f>
        <v xml:space="preserve">
</v>
      </c>
      <c r="E71" s="83" t="str">
        <f>'Prop Data for Print'!G61</f>
        <v xml:space="preserve">
</v>
      </c>
      <c r="F71" s="83" t="str">
        <f>'Prop Data for Print'!H61</f>
        <v>Mark Prunier
949-486-7146</v>
      </c>
      <c r="G71" s="83" t="str">
        <f>'Prop Data for Print'!I61</f>
        <v>08-20-2020
85-1943976
Sunset MHC, LLC</v>
      </c>
      <c r="H71" s="83" t="str">
        <f>'Prop Data for Print'!J61</f>
        <v>132
El Dorado</v>
      </c>
      <c r="I71" s="83" t="str">
        <f>'Prop Data for Print'!K61</f>
        <v>MH Community
Family/All Age</v>
      </c>
      <c r="J71" s="83" t="str">
        <f>'Prop Data for Print'!L61</f>
        <v xml:space="preserve">
</v>
      </c>
      <c r="K71" s="83" t="str">
        <f>'Prop Data for Print'!M61</f>
        <v xml:space="preserve">Elizabeth Birrueta
</v>
      </c>
    </row>
    <row r="72" spans="1:11" s="82" customFormat="1" ht="39" thickBot="1" x14ac:dyDescent="0.25">
      <c r="A72" s="83" t="str">
        <f>'Prop Data for Print'!C62</f>
        <v>WOODLAND PARK
4201 Topanga Cyn. Blvd
Woodland Hills, CA  91364</v>
      </c>
      <c r="B72" s="83" t="str">
        <f>'Prop Data for Print'!D62</f>
        <v xml:space="preserve">WoodlandPark@
PH: 818-348-5920
Fax: </v>
      </c>
      <c r="C72" s="83" t="str">
        <f>'Prop Data for Print'!E62</f>
        <v xml:space="preserve">Monica Mora
</v>
      </c>
      <c r="D72" s="83" t="str">
        <f>'Prop Data for Print'!F62</f>
        <v xml:space="preserve">Juan Ramirez
</v>
      </c>
      <c r="E72" s="83" t="str">
        <f>'Prop Data for Print'!G62</f>
        <v>Chris Hill
805-603-8240</v>
      </c>
      <c r="F72" s="83" t="str">
        <f>'Prop Data for Print'!H62</f>
        <v>Mark Prunier
949-486-7146</v>
      </c>
      <c r="G72" s="83" t="str">
        <f>'Prop Data for Print'!I62</f>
        <v>02-18-2020
33-1620926
Woodland Park MHC, LP</v>
      </c>
      <c r="H72" s="83" t="str">
        <f>'Prop Data for Print'!J62</f>
        <v>199
Los Angeles</v>
      </c>
      <c r="I72" s="83" t="str">
        <f>'Prop Data for Print'!K62</f>
        <v>MH Community
Family/All Age</v>
      </c>
      <c r="J72" s="83" t="str">
        <f>'Prop Data for Print'!L62</f>
        <v xml:space="preserve">
</v>
      </c>
      <c r="K72" s="83" t="str">
        <f>'Prop Data for Print'!M62</f>
        <v xml:space="preserve">Elizabeth Birrueta
</v>
      </c>
    </row>
    <row r="73" spans="1:11" s="82" customFormat="1" ht="16.5" thickBot="1" x14ac:dyDescent="0.25">
      <c r="A73" s="159" t="str">
        <f>Supervisors!J25</f>
        <v>Rashelle Wedgwood, Regional Vice President               949-486-7135               RWedgwood@ipgliving.com               Portfolio: 5622 / 37 Properties</v>
      </c>
      <c r="B73" s="160"/>
      <c r="C73" s="161"/>
      <c r="D73" s="161"/>
      <c r="E73" s="161"/>
      <c r="F73" s="161"/>
      <c r="G73" s="161"/>
      <c r="H73" s="161"/>
      <c r="I73" s="162"/>
      <c r="J73" s="162"/>
      <c r="K73" s="162"/>
    </row>
    <row r="74" spans="1:11" s="82" customFormat="1" ht="15.75" x14ac:dyDescent="0.2">
      <c r="A74" s="156" t="str">
        <f>Supervisors!J4</f>
        <v>Danielle Schingen (1)                                                       949-486-7138                                                       DSchingen@ipgliving.com                                                       Portfolio: 1371 / 10 Properties</v>
      </c>
      <c r="B74" s="157"/>
      <c r="C74" s="157"/>
      <c r="D74" s="157"/>
      <c r="E74" s="157"/>
      <c r="F74" s="157"/>
      <c r="G74" s="157"/>
      <c r="H74" s="157"/>
      <c r="I74" s="157"/>
      <c r="J74" s="157"/>
      <c r="K74" s="157"/>
    </row>
    <row r="75" spans="1:11" s="82" customFormat="1" ht="38.25" x14ac:dyDescent="0.2">
      <c r="A75" s="83" t="str">
        <f>'Prop Data for Print'!C63</f>
        <v>ALDRICH AVENUE
2310 Aldrich Ave S
Minneapolis, MN  55405</v>
      </c>
      <c r="B75" s="83" t="str">
        <f>'Prop Data for Print'!D63</f>
        <v xml:space="preserve">Aldrich@
PH: 833-375-4115
Fax: </v>
      </c>
      <c r="C75" s="83" t="str">
        <f>'Prop Data for Print'!E63</f>
        <v>Amanda Yang
mail: Lyndy Apartments</v>
      </c>
      <c r="D75" s="83" t="str">
        <f>'Prop Data for Print'!F63</f>
        <v>Erin Neals
763-406-0729
Lyndy_maint@</v>
      </c>
      <c r="E75" s="83" t="str">
        <f>'Prop Data for Print'!G63</f>
        <v>Corey Burton
763-957-2098</v>
      </c>
      <c r="F75" s="83" t="str">
        <f>'Prop Data for Print'!H63</f>
        <v>Mark Prunier
949-486-7146</v>
      </c>
      <c r="G75" s="83" t="str">
        <f>'Prop Data for Print'!I63</f>
        <v>04-15-2020
84-5010307
Aldrich Apartments, LLC</v>
      </c>
      <c r="H75" s="83" t="str">
        <f>'Prop Data for Print'!J63</f>
        <v>28
Hennepin</v>
      </c>
      <c r="I75" s="83" t="str">
        <f>'Prop Data for Print'!K63</f>
        <v>Conventional
Family/All Age</v>
      </c>
      <c r="J75" s="83" t="str">
        <f>'Prop Data for Print'!L63</f>
        <v xml:space="preserve">
</v>
      </c>
      <c r="K75" s="83" t="str">
        <f>'Prop Data for Print'!M63</f>
        <v>George Grant
Megan Schellhorn</v>
      </c>
    </row>
    <row r="76" spans="1:11" s="82" customFormat="1" ht="56.45" customHeight="1" x14ac:dyDescent="0.2">
      <c r="A76" s="153" t="str">
        <f>'Prop Data for Print'!C64</f>
        <v>CAMBRIDGE TOWERS
                         pending Disposition
1301 Cambridge St
Hopkins, MN  55343</v>
      </c>
      <c r="B76" s="153" t="str">
        <f>'Prop Data for Print'!D64</f>
        <v>CambridgeTowers@
PH: 866-686-2587
Fax: 952-345-0392</v>
      </c>
      <c r="C76" s="153" t="str">
        <f>'Prop Data for Print'!E64</f>
        <v>Natasha Rambo (Asst Mgr)
Disposition est. last week of April</v>
      </c>
      <c r="D76" s="153" t="str">
        <f>'Prop Data for Print'!F64</f>
        <v>Jameel Eason
612-369-1057
CambridgeTowers_maint@</v>
      </c>
      <c r="E76" s="153" t="str">
        <f>'Prop Data for Print'!G64</f>
        <v>Ceairra Cardriche
651-398-8823</v>
      </c>
      <c r="F76" s="153" t="str">
        <f>'Prop Data for Print'!H64</f>
        <v>Mark Prunier
949-486-7146</v>
      </c>
      <c r="G76" s="153" t="str">
        <f>'Prop Data for Print'!I64</f>
        <v>09-28-2018
83-1880033
Hopkins Apartments, LLC DBA Cambridge Towers</v>
      </c>
      <c r="H76" s="153" t="str">
        <f>'Prop Data for Print'!J64</f>
        <v>113
Hennepin</v>
      </c>
      <c r="I76" s="153" t="str">
        <f>'Prop Data for Print'!K64</f>
        <v>Conventional
Family/All Age</v>
      </c>
      <c r="J76" s="153" t="str">
        <f>'Prop Data for Print'!L64</f>
        <v xml:space="preserve">
</v>
      </c>
      <c r="K76" s="153" t="str">
        <f>'Prop Data for Print'!M64</f>
        <v>George Grant
Megan Schellhorn</v>
      </c>
    </row>
    <row r="77" spans="1:11" s="82" customFormat="1" ht="55.15" customHeight="1" x14ac:dyDescent="0.2">
      <c r="A77" s="154" t="str">
        <f>'Prop Data for Print'!C65</f>
        <v>CENTRAL PARK MANOR
                         pending Disposition
1510 Main Street
Hopkins, MN  55343</v>
      </c>
      <c r="B77" s="154" t="str">
        <f>'Prop Data for Print'!D65</f>
        <v xml:space="preserve">CentralPark@
PH: 833-774-7420
Fax: </v>
      </c>
      <c r="C77" s="154" t="str">
        <f>'Prop Data for Print'!E65</f>
        <v>Kiera Gauna (Asst Mgr)
Disposition est. last week of April</v>
      </c>
      <c r="D77" s="154" t="str">
        <f>'Prop Data for Print'!F65</f>
        <v>Matt Goodman  
612-859-7437
CentralPark_maint@</v>
      </c>
      <c r="E77" s="154" t="str">
        <f>'Prop Data for Print'!G65</f>
        <v>Ceairra Cardriche
651-398-8823</v>
      </c>
      <c r="F77" s="154" t="str">
        <f>'Prop Data for Print'!H65</f>
        <v>Mark Prunier
949-486-7146</v>
      </c>
      <c r="G77" s="154" t="str">
        <f>'Prop Data for Print'!I65</f>
        <v>09-28-2018
83-1880033
Hopkins Apartments, LLC DBA Central Park Manor</v>
      </c>
      <c r="H77" s="154" t="str">
        <f>'Prop Data for Print'!J65</f>
        <v>110
Hennepin</v>
      </c>
      <c r="I77" s="154" t="str">
        <f>'Prop Data for Print'!K65</f>
        <v>Conventional
Family/All Age</v>
      </c>
      <c r="J77" s="154" t="str">
        <f>'Prop Data for Print'!L65</f>
        <v xml:space="preserve">
</v>
      </c>
      <c r="K77" s="154" t="str">
        <f>'Prop Data for Print'!M65</f>
        <v>George Grant
Megan Schellhorn</v>
      </c>
    </row>
    <row r="78" spans="1:11" s="82" customFormat="1" ht="58.15" customHeight="1" x14ac:dyDescent="0.2">
      <c r="A78" s="154" t="str">
        <f>'Prop Data for Print'!C66</f>
        <v>CREEK POINT
                         pending Disposition
1045 Hiawatha Ave
Hopkins, MN  55343</v>
      </c>
      <c r="B78" s="154" t="str">
        <f>'Prop Data for Print'!D66</f>
        <v xml:space="preserve">CreekPoint@
PH: 866-757-4824
Fax: </v>
      </c>
      <c r="C78" s="154" t="str">
        <f>'Prop Data for Print'!E66</f>
        <v>Ceairra Cardriche, Area Manager
Disposition est. last week of April</v>
      </c>
      <c r="D78" s="154" t="str">
        <f>'Prop Data for Print'!F66</f>
        <v>DJ Nigatu
612-558-2212
CreekPoint_tech1@</v>
      </c>
      <c r="E78" s="154" t="str">
        <f>'Prop Data for Print'!G66</f>
        <v>Ceairra Cardriche
651-398-8823</v>
      </c>
      <c r="F78" s="154" t="str">
        <f>'Prop Data for Print'!H66</f>
        <v>Mark Prunier
949-486-7146</v>
      </c>
      <c r="G78" s="154" t="str">
        <f>'Prop Data for Print'!I66</f>
        <v>09-28-2018
83-1880033
Hopkins Apartments, LLC DBA Creek Point</v>
      </c>
      <c r="H78" s="154" t="str">
        <f>'Prop Data for Print'!J66</f>
        <v>101
Hennepin</v>
      </c>
      <c r="I78" s="154" t="str">
        <f>'Prop Data for Print'!K66</f>
        <v>Conventional
Family/All Age</v>
      </c>
      <c r="J78" s="154" t="str">
        <f>'Prop Data for Print'!L66</f>
        <v xml:space="preserve">
</v>
      </c>
      <c r="K78" s="154" t="str">
        <f>'Prop Data for Print'!M66</f>
        <v>George Grant
Megan Schellhorn</v>
      </c>
    </row>
    <row r="79" spans="1:11" s="82" customFormat="1" ht="51" x14ac:dyDescent="0.2">
      <c r="A79" s="83" t="str">
        <f>'Prop Data for Print'!C67</f>
        <v>ELEVATE (previously Bolero)
1117 Marquette Ave
Minneapolis, MN  55403</v>
      </c>
      <c r="B79" s="83" t="str">
        <f>'Prop Data for Print'!D67</f>
        <v xml:space="preserve">Elevate@
PH: 833-734-6224
Fax: </v>
      </c>
      <c r="C79" s="83" t="str">
        <f>'Prop Data for Print'!E67</f>
        <v xml:space="preserve">Patrick Autinson
</v>
      </c>
      <c r="D79" s="83" t="str">
        <f>'Prop Data for Print'!F67</f>
        <v>Joe Riola
971-265-0660
Elevate_maint@</v>
      </c>
      <c r="E79" s="83" t="str">
        <f>'Prop Data for Print'!G67</f>
        <v xml:space="preserve">
</v>
      </c>
      <c r="F79" s="83" t="str">
        <f>'Prop Data for Print'!H67</f>
        <v>Mark Prunier
949-486-7146</v>
      </c>
      <c r="G79" s="83" t="str">
        <f>'Prop Data for Print'!I67</f>
        <v>11-07-2019
84-3239123
Bolero Flats Apartments, LLC DBA Elevate Apartment Homes</v>
      </c>
      <c r="H79" s="83" t="str">
        <f>'Prop Data for Print'!J67</f>
        <v>259
Hennepin</v>
      </c>
      <c r="I79" s="83" t="str">
        <f>'Prop Data for Print'!K67</f>
        <v>Conventional
Family/All Age</v>
      </c>
      <c r="J79" s="83" t="str">
        <f>'Prop Data for Print'!L67</f>
        <v xml:space="preserve">
</v>
      </c>
      <c r="K79" s="83" t="str">
        <f>'Prop Data for Print'!M67</f>
        <v>George Grant
Megan Schellhorn</v>
      </c>
    </row>
    <row r="80" spans="1:11" s="82" customFormat="1" ht="63.75" x14ac:dyDescent="0.2">
      <c r="A80" s="83" t="str">
        <f>'Prop Data for Print'!C68</f>
        <v>GREENWAY
2736 Blaisdell Ave S Unit #1
Minneapolis, MN  55408</v>
      </c>
      <c r="B80" s="83" t="str">
        <f>'Prop Data for Print'!D68</f>
        <v xml:space="preserve">Greenway@
PH: 866-730-5758
Fax: </v>
      </c>
      <c r="C80" s="83" t="str">
        <f>'Prop Data for Print'!E68</f>
        <v xml:space="preserve">Tina Johnson
</v>
      </c>
      <c r="D80" s="83" t="str">
        <f>'Prop Data for Print'!F68</f>
        <v>Nicolas Robinson
612-751-7387
Greenway_tech1@</v>
      </c>
      <c r="E80" s="83" t="str">
        <f>'Prop Data for Print'!G68</f>
        <v>Corey Burton
763-957-2098</v>
      </c>
      <c r="F80" s="83" t="str">
        <f>'Prop Data for Print'!H68</f>
        <v>Mark Prunier
949-486-7146</v>
      </c>
      <c r="G80" s="83" t="str">
        <f>'Prop Data for Print'!I68</f>
        <v>11-29-2018
83-2162836
Greenway Apartments, LLC, as successor in interest to Eat Street Portfolio, LLC dba Greenway Apartments</v>
      </c>
      <c r="H80" s="83" t="str">
        <f>'Prop Data for Print'!J68</f>
        <v>196
Hennepin</v>
      </c>
      <c r="I80" s="83" t="str">
        <f>'Prop Data for Print'!K68</f>
        <v>Conventional
Family/All Age</v>
      </c>
      <c r="J80" s="83" t="str">
        <f>'Prop Data for Print'!L68</f>
        <v xml:space="preserve">
</v>
      </c>
      <c r="K80" s="83" t="str">
        <f>'Prop Data for Print'!M68</f>
        <v>George Grant
Megan Schellhorn</v>
      </c>
    </row>
    <row r="81" spans="1:11" s="82" customFormat="1" ht="58.15" customHeight="1" x14ac:dyDescent="0.2">
      <c r="A81" s="154" t="str">
        <f>'Prop Data for Print'!C69</f>
        <v>KNOLLWOOD TOWERS EAST
                         pending Disposition
320 Blake Rd N
Hopkins, MN  55343</v>
      </c>
      <c r="B81" s="154" t="str">
        <f>'Prop Data for Print'!D69</f>
        <v xml:space="preserve">Knollwood_East@
PH: 866-908-7884
Fax: </v>
      </c>
      <c r="C81" s="154" t="str">
        <f>'Prop Data for Print'!E69</f>
        <v>Bekah Linn
Disposition est. pending</v>
      </c>
      <c r="D81" s="154" t="str">
        <f>'Prop Data for Print'!F69</f>
        <v>Saleem Collins
612-800-2482
Knollwood_maint@</v>
      </c>
      <c r="E81" s="154" t="str">
        <f>'Prop Data for Print'!G69</f>
        <v xml:space="preserve">
</v>
      </c>
      <c r="F81" s="154" t="str">
        <f>'Prop Data for Print'!H69</f>
        <v>Mark Prunier
949-486-7146</v>
      </c>
      <c r="G81" s="154" t="str">
        <f>'Prop Data for Print'!I69</f>
        <v>09-28-2018
83-1880033
Hopkins Apartments, LLC DBA Knollwood Towers East</v>
      </c>
      <c r="H81" s="154" t="str">
        <f>'Prop Data for Print'!J69</f>
        <v>129
Hennepin</v>
      </c>
      <c r="I81" s="154" t="str">
        <f>'Prop Data for Print'!K69</f>
        <v>Conventional
Family/All Age</v>
      </c>
      <c r="J81" s="154" t="str">
        <f>'Prop Data for Print'!L69</f>
        <v xml:space="preserve">
</v>
      </c>
      <c r="K81" s="154" t="str">
        <f>'Prop Data for Print'!M69</f>
        <v>George Grant
Megan Schellhorn</v>
      </c>
    </row>
    <row r="82" spans="1:11" s="82" customFormat="1" ht="56.45" customHeight="1" x14ac:dyDescent="0.2">
      <c r="A82" s="154" t="str">
        <f>'Prop Data for Print'!C70</f>
        <v>KNOLLWOOD TOWERS WEST
                         pending Disposition
1010 Lake Street NE
Hopkins, MN  55343</v>
      </c>
      <c r="B82" s="154" t="str">
        <f>'Prop Data for Print'!D70</f>
        <v xml:space="preserve">Knollwood_West@
PH: 833-254-5676
Fax: </v>
      </c>
      <c r="C82" s="154" t="str">
        <f>'Prop Data for Print'!E70</f>
        <v>Sylvia Aldridge
Disposition est. pending</v>
      </c>
      <c r="D82" s="154" t="str">
        <f>'Prop Data for Print'!F70</f>
        <v>Saleem Collins
612-800-2482
Knollwood_maint@</v>
      </c>
      <c r="E82" s="154" t="str">
        <f>'Prop Data for Print'!G70</f>
        <v xml:space="preserve">
</v>
      </c>
      <c r="F82" s="154" t="str">
        <f>'Prop Data for Print'!H70</f>
        <v>Mark Prunier
949-486-7146</v>
      </c>
      <c r="G82" s="154" t="str">
        <f>'Prop Data for Print'!I70</f>
        <v>09-28-2018
83-1880033
Hopkins Apartments, LLC DBA Knollwood Towers West</v>
      </c>
      <c r="H82" s="154" t="str">
        <f>'Prop Data for Print'!J70</f>
        <v>187
Hennepin</v>
      </c>
      <c r="I82" s="154" t="str">
        <f>'Prop Data for Print'!K70</f>
        <v>Conventional
Family/All Age</v>
      </c>
      <c r="J82" s="154" t="str">
        <f>'Prop Data for Print'!L70</f>
        <v xml:space="preserve">
</v>
      </c>
      <c r="K82" s="154" t="str">
        <f>'Prop Data for Print'!M70</f>
        <v>George Grant
Megan Schellhorn</v>
      </c>
    </row>
    <row r="83" spans="1:11" s="82" customFormat="1" ht="38.25" x14ac:dyDescent="0.2">
      <c r="A83" s="83" t="str">
        <f>'Prop Data for Print'!C71</f>
        <v>LYNDY APARTMENTS
2905 Harriet Ave S
Minneapolis, MN  55408</v>
      </c>
      <c r="B83" s="83" t="str">
        <f>'Prop Data for Print'!D71</f>
        <v xml:space="preserve">Lyndy@
PH: 844-882-3799
Fax: </v>
      </c>
      <c r="C83" s="83" t="str">
        <f>'Prop Data for Print'!E71</f>
        <v xml:space="preserve">Amanda Yang
</v>
      </c>
      <c r="D83" s="83" t="str">
        <f>'Prop Data for Print'!F71</f>
        <v>Erin Neals
763-406-0729
Lyndy_maint@</v>
      </c>
      <c r="E83" s="83" t="str">
        <f>'Prop Data for Print'!G71</f>
        <v xml:space="preserve">
</v>
      </c>
      <c r="F83" s="83" t="str">
        <f>'Prop Data for Print'!H71</f>
        <v>Mark Prunier
949-486-7146</v>
      </c>
      <c r="G83" s="83" t="str">
        <f>'Prop Data for Print'!I71</f>
        <v>01-09-2020
84-3606942
Lyndy Apartments, LLC</v>
      </c>
      <c r="H83" s="83" t="str">
        <f>'Prop Data for Print'!J71</f>
        <v>111
Hennepin</v>
      </c>
      <c r="I83" s="83" t="str">
        <f>'Prop Data for Print'!K71</f>
        <v>Conventional
Family/All Age</v>
      </c>
      <c r="J83" s="83" t="str">
        <f>'Prop Data for Print'!L71</f>
        <v xml:space="preserve">
</v>
      </c>
      <c r="K83" s="83" t="str">
        <f>'Prop Data for Print'!M71</f>
        <v>George Grant
Megan Schellhorn</v>
      </c>
    </row>
    <row r="84" spans="1:11" s="82" customFormat="1" ht="38.25" x14ac:dyDescent="0.2">
      <c r="A84" s="83" t="str">
        <f>'Prop Data for Print'!C72</f>
        <v>MAVEN APARTMENTS
7 West Travelers Trails
Burnsville, MN  55337</v>
      </c>
      <c r="B84" s="83" t="str">
        <f>'Prop Data for Print'!D72</f>
        <v xml:space="preserve">Maven@
PH: 833-433-0471
Fax: </v>
      </c>
      <c r="C84" s="83" t="str">
        <f>'Prop Data for Print'!E72</f>
        <v xml:space="preserve">Wesley Holtz
</v>
      </c>
      <c r="D84" s="83" t="str">
        <f>'Prop Data for Print'!F72</f>
        <v>Jake Schuler
509-429-4819
Maven_maint@</v>
      </c>
      <c r="E84" s="83" t="str">
        <f>'Prop Data for Print'!G72</f>
        <v xml:space="preserve">
</v>
      </c>
      <c r="F84" s="83" t="str">
        <f>'Prop Data for Print'!H72</f>
        <v>Mark Prunier
949-486-7146</v>
      </c>
      <c r="G84" s="83" t="str">
        <f>'Prop Data for Print'!I72</f>
        <v>10-22-2020
85-2965958
Maven Apartments, LLC</v>
      </c>
      <c r="H84" s="83" t="str">
        <f>'Prop Data for Print'!J72</f>
        <v>137
Dakota</v>
      </c>
      <c r="I84" s="83" t="str">
        <f>'Prop Data for Print'!K72</f>
        <v>Conventional
Family/All Age</v>
      </c>
      <c r="J84" s="83" t="str">
        <f>'Prop Data for Print'!L72</f>
        <v xml:space="preserve">
</v>
      </c>
      <c r="K84" s="83" t="str">
        <f>'Prop Data for Print'!M72</f>
        <v>George Grant
Megan Schellhorn</v>
      </c>
    </row>
    <row r="85" spans="1:11" s="82" customFormat="1" ht="15.75" x14ac:dyDescent="0.2">
      <c r="A85" s="156" t="str">
        <f>Supervisors!J7</f>
        <v>Hannah Porter                                                       949-486-7120                                                       HPorter@ipgliving.com                                                       Portfolio: 786 / 5 Properties</v>
      </c>
      <c r="B85" s="157"/>
      <c r="C85" s="157"/>
      <c r="D85" s="157"/>
      <c r="E85" s="157"/>
      <c r="F85" s="157"/>
      <c r="G85" s="157"/>
      <c r="H85" s="157"/>
      <c r="I85" s="157"/>
      <c r="J85" s="157"/>
      <c r="K85" s="157"/>
    </row>
    <row r="86" spans="1:11" s="82" customFormat="1" ht="38.25" x14ac:dyDescent="0.2">
      <c r="A86" s="83" t="str">
        <f>'Prop Data for Print'!C73</f>
        <v>CANTERBURY
13118 Meridian E
Puyallup, WA  98373</v>
      </c>
      <c r="B86" s="83" t="str">
        <f>'Prop Data for Print'!D73</f>
        <v>Canterbury@
PH: 253-840-5700
Fax: 253-841-0883</v>
      </c>
      <c r="C86" s="83" t="str">
        <f>'Prop Data for Print'!E73</f>
        <v xml:space="preserve">Open Position
</v>
      </c>
      <c r="D86" s="83" t="str">
        <f>'Prop Data for Print'!F73</f>
        <v>Toni Gobroski
253-250-1376
Canterbury_maint@</v>
      </c>
      <c r="E86" s="83" t="str">
        <f>'Prop Data for Print'!G73</f>
        <v xml:space="preserve">
</v>
      </c>
      <c r="F86" s="83" t="str">
        <f>'Prop Data for Print'!H73</f>
        <v>Brent Fabian
949-676-1880</v>
      </c>
      <c r="G86" s="83" t="str">
        <f>'Prop Data for Print'!I73</f>
        <v>11-17-2016
814272604
Canterbury Apartments, LLC</v>
      </c>
      <c r="H86" s="83" t="str">
        <f>'Prop Data for Print'!J73</f>
        <v>180
Pierce</v>
      </c>
      <c r="I86" s="83" t="str">
        <f>'Prop Data for Print'!K73</f>
        <v>Conventional
Family/All Age</v>
      </c>
      <c r="J86" s="83" t="str">
        <f>'Prop Data for Print'!L73</f>
        <v xml:space="preserve">
</v>
      </c>
      <c r="K86" s="83" t="str">
        <f>'Prop Data for Print'!M73</f>
        <v>Bella Walton
Megan Schellhorn</v>
      </c>
    </row>
    <row r="87" spans="1:11" s="82" customFormat="1" ht="38.25" x14ac:dyDescent="0.2">
      <c r="A87" s="83" t="str">
        <f>'Prop Data for Print'!C74</f>
        <v>HANGAR 128
13031 8th Ave W
Everett, WA  98204</v>
      </c>
      <c r="B87" s="83" t="str">
        <f>'Prop Data for Print'!D74</f>
        <v>Hangar128@
PH: 425-347-0900
Fax: 425-610-4130</v>
      </c>
      <c r="C87" s="83" t="str">
        <f>'Prop Data for Print'!E74</f>
        <v xml:space="preserve">Melissa Goldberg
</v>
      </c>
      <c r="D87" s="83" t="str">
        <f>'Prop Data for Print'!F74</f>
        <v>Todd Brennan
Hangar_maint@</v>
      </c>
      <c r="E87" s="83" t="str">
        <f>'Prop Data for Print'!G74</f>
        <v xml:space="preserve">
</v>
      </c>
      <c r="F87" s="83" t="str">
        <f>'Prop Data for Print'!H74</f>
        <v>Brent Fabian
949-676-1880</v>
      </c>
      <c r="G87" s="83" t="str">
        <f>'Prop Data for Print'!I74</f>
        <v>02-15-2017
81-5143786
Hangar 128 Apartments, LLC</v>
      </c>
      <c r="H87" s="83" t="str">
        <f>'Prop Data for Print'!J74</f>
        <v>223
Snohomish</v>
      </c>
      <c r="I87" s="83" t="str">
        <f>'Prop Data for Print'!K74</f>
        <v>Conventional
Family/All Age</v>
      </c>
      <c r="J87" s="83" t="str">
        <f>'Prop Data for Print'!L74</f>
        <v xml:space="preserve">
</v>
      </c>
      <c r="K87" s="83" t="str">
        <f>'Prop Data for Print'!M74</f>
        <v>Bella Walton
Megan Schellhorn</v>
      </c>
    </row>
    <row r="88" spans="1:11" s="82" customFormat="1" ht="38.25" x14ac:dyDescent="0.2">
      <c r="A88" s="83" t="str">
        <f>'Prop Data for Print'!C75</f>
        <v>PORTAGE GREEN
20227 80th Ave NE #3
Arlington, WA  98223</v>
      </c>
      <c r="B88" s="83" t="str">
        <f>'Prop Data for Print'!D75</f>
        <v>Portage@
PH: 360-435-1066
Fax: 360-435-6313</v>
      </c>
      <c r="C88" s="83" t="str">
        <f>'Prop Data for Print'!E75</f>
        <v xml:space="preserve">
</v>
      </c>
      <c r="D88" s="83" t="str">
        <f>'Prop Data for Print'!F75</f>
        <v xml:space="preserve">
</v>
      </c>
      <c r="E88" s="83" t="str">
        <f>'Prop Data for Print'!G75</f>
        <v xml:space="preserve">
</v>
      </c>
      <c r="F88" s="83" t="str">
        <f>'Prop Data for Print'!H75</f>
        <v>Brent Fabian
949-676-1880</v>
      </c>
      <c r="G88" s="83" t="str">
        <f>'Prop Data for Print'!I75</f>
        <v>04-28-2005
51-0549377
Portage Green MHC, LLC</v>
      </c>
      <c r="H88" s="83" t="str">
        <f>'Prop Data for Print'!J75</f>
        <v>79
Snohomish</v>
      </c>
      <c r="I88" s="83" t="str">
        <f>'Prop Data for Print'!K75</f>
        <v>MH Community
Family/All Age</v>
      </c>
      <c r="J88" s="83" t="str">
        <f>'Prop Data for Print'!L75</f>
        <v xml:space="preserve">
</v>
      </c>
      <c r="K88" s="83" t="str">
        <f>'Prop Data for Print'!M75</f>
        <v xml:space="preserve">Deborah Kemp
</v>
      </c>
    </row>
    <row r="89" spans="1:11" s="82" customFormat="1" ht="38.25" x14ac:dyDescent="0.2">
      <c r="A89" s="83" t="str">
        <f>'Prop Data for Print'!C76</f>
        <v>VALLEY VIEW
700 North Reed St #41
Sedro Woolley, WA  98284</v>
      </c>
      <c r="B89" s="83" t="str">
        <f>'Prop Data for Print'!D76</f>
        <v>ValleyView@
PH: 360-856-4551
Fax: 360-856-5772</v>
      </c>
      <c r="C89" s="83" t="str">
        <f>'Prop Data for Print'!E76</f>
        <v xml:space="preserve">Robert Olp
</v>
      </c>
      <c r="D89" s="83" t="str">
        <f>'Prop Data for Print'!F76</f>
        <v xml:space="preserve">
</v>
      </c>
      <c r="E89" s="83" t="str">
        <f>'Prop Data for Print'!G76</f>
        <v xml:space="preserve">
</v>
      </c>
      <c r="F89" s="83" t="str">
        <f>'Prop Data for Print'!H76</f>
        <v>Brent Fabian
949-676-1880</v>
      </c>
      <c r="G89" s="83" t="str">
        <f>'Prop Data for Print'!I76</f>
        <v>09-26-2011
90-0749044
Valley View MHC, LLC</v>
      </c>
      <c r="H89" s="83" t="str">
        <f>'Prop Data for Print'!J76</f>
        <v>104
Skagit</v>
      </c>
      <c r="I89" s="83" t="str">
        <f>'Prop Data for Print'!K76</f>
        <v>MH Community
Family/All Age</v>
      </c>
      <c r="J89" s="83" t="str">
        <f>'Prop Data for Print'!L76</f>
        <v xml:space="preserve">
</v>
      </c>
      <c r="K89" s="83" t="str">
        <f>'Prop Data for Print'!M76</f>
        <v xml:space="preserve">Deborah Kemp
</v>
      </c>
    </row>
    <row r="90" spans="1:11" s="82" customFormat="1" ht="55.9" customHeight="1" x14ac:dyDescent="0.2">
      <c r="A90" s="154" t="str">
        <f>'Prop Data for Print'!C77</f>
        <v>WATERFORD
                         pending Disposition
2020 Lake Heights Dr
Everett, WA  98208</v>
      </c>
      <c r="B90" s="154" t="str">
        <f>'Prop Data for Print'!D77</f>
        <v>Waterford@
PH: 425-337-9270
Fax: 425-337-9280</v>
      </c>
      <c r="C90" s="154" t="str">
        <f>'Prop Data for Print'!E77</f>
        <v>Lauren Harris
Disposition est. 3/18 to 4/17</v>
      </c>
      <c r="D90" s="154" t="str">
        <f>'Prop Data for Print'!F77</f>
        <v>Open Position
Waterford_maint@</v>
      </c>
      <c r="E90" s="154" t="str">
        <f>'Prop Data for Print'!G77</f>
        <v xml:space="preserve">
</v>
      </c>
      <c r="F90" s="154" t="str">
        <f>'Prop Data for Print'!H77</f>
        <v>Brent Fabian
949-676-1880</v>
      </c>
      <c r="G90" s="154" t="str">
        <f>'Prop Data for Print'!I77</f>
        <v>10-11-2016
84-1869590
Waterford Apartments, LLC</v>
      </c>
      <c r="H90" s="154" t="str">
        <f>'Prop Data for Print'!J77</f>
        <v>200
Snohomish</v>
      </c>
      <c r="I90" s="154" t="str">
        <f>'Prop Data for Print'!K77</f>
        <v>Conventional
Family/All Age</v>
      </c>
      <c r="J90" s="154" t="str">
        <f>'Prop Data for Print'!L77</f>
        <v xml:space="preserve">
</v>
      </c>
      <c r="K90" s="154" t="str">
        <f>'Prop Data for Print'!M77</f>
        <v>Bella Walton
Megan Schellhorn</v>
      </c>
    </row>
    <row r="91" spans="1:11" s="82" customFormat="1" ht="15.75" x14ac:dyDescent="0.2">
      <c r="A91" s="156" t="str">
        <f>Supervisors!J11</f>
        <v>Josh Van Noy                                                        949-676-1881                                                       JVanNoy@ipgliving.com                                                       Portfolio: 2166 / 14 Properties</v>
      </c>
      <c r="B91" s="157"/>
      <c r="C91" s="157"/>
      <c r="D91" s="157"/>
      <c r="E91" s="157"/>
      <c r="F91" s="157"/>
      <c r="G91" s="157"/>
      <c r="H91" s="157"/>
      <c r="I91" s="157"/>
      <c r="J91" s="157"/>
      <c r="K91" s="157"/>
    </row>
    <row r="92" spans="1:11" s="82" customFormat="1" ht="38.25" x14ac:dyDescent="0.2">
      <c r="A92" s="83" t="str">
        <f>'Prop Data for Print'!C78</f>
        <v>ALYSON MANOR ESTATES
2021 Mahan Ave
Richland, WA  99354</v>
      </c>
      <c r="B92" s="83" t="str">
        <f>'Prop Data for Print'!D78</f>
        <v xml:space="preserve">Alyson@
PH: 509-940-9050
Fax: </v>
      </c>
      <c r="C92" s="83" t="str">
        <f>'Prop Data for Print'!E78</f>
        <v xml:space="preserve">Adrianna Hickson
</v>
      </c>
      <c r="D92" s="83" t="str">
        <f>'Prop Data for Print'!F78</f>
        <v xml:space="preserve">Kyle Ellis
</v>
      </c>
      <c r="E92" s="83" t="str">
        <f>'Prop Data for Print'!G78</f>
        <v xml:space="preserve">
</v>
      </c>
      <c r="F92" s="83" t="str">
        <f>'Prop Data for Print'!H78</f>
        <v>Chris Bowden
949-486-7153</v>
      </c>
      <c r="G92" s="83" t="str">
        <f>'Prop Data for Print'!I78</f>
        <v>08-10-2016
81-2877481
Alyson/Richland MHC, LLC</v>
      </c>
      <c r="H92" s="83" t="str">
        <f>'Prop Data for Print'!J78</f>
        <v>127
Benton</v>
      </c>
      <c r="I92" s="83" t="str">
        <f>'Prop Data for Print'!K78</f>
        <v>MH Community
Family/All Age</v>
      </c>
      <c r="J92" s="83" t="str">
        <f>'Prop Data for Print'!L78</f>
        <v xml:space="preserve">
</v>
      </c>
      <c r="K92" s="83" t="str">
        <f>'Prop Data for Print'!M78</f>
        <v xml:space="preserve">Deborah Kemp
</v>
      </c>
    </row>
    <row r="93" spans="1:11" s="82" customFormat="1" ht="38.25" x14ac:dyDescent="0.2">
      <c r="A93" s="83" t="str">
        <f>'Prop Data for Print'!C79</f>
        <v>BROADMOOR
55 W Washington Ave
Yakima, WA  98903</v>
      </c>
      <c r="B93" s="83" t="str">
        <f>'Prop Data for Print'!D79</f>
        <v>Broadmoor@
PH: 509-457-8038
Fax: 509-457-2045</v>
      </c>
      <c r="C93" s="83" t="str">
        <f>'Prop Data for Print'!E79</f>
        <v xml:space="preserve">Justina Bauer
</v>
      </c>
      <c r="D93" s="83" t="str">
        <f>'Prop Data for Print'!F79</f>
        <v xml:space="preserve">Deshawn Stephens
509-833-6917
</v>
      </c>
      <c r="E93" s="83" t="str">
        <f>'Prop Data for Print'!G79</f>
        <v xml:space="preserve">
</v>
      </c>
      <c r="F93" s="83" t="str">
        <f>'Prop Data for Print'!H79</f>
        <v>Chris Bowden
949-486-7153</v>
      </c>
      <c r="G93" s="83" t="str">
        <f>'Prop Data for Print'!I79</f>
        <v>10-31-2018
83-1910433
Broadmoor MHC, LLC</v>
      </c>
      <c r="H93" s="83" t="str">
        <f>'Prop Data for Print'!J79</f>
        <v>200
Yamiz</v>
      </c>
      <c r="I93" s="83" t="str">
        <f>'Prop Data for Print'!K79</f>
        <v>MH Community
Senior/55+</v>
      </c>
      <c r="J93" s="83" t="str">
        <f>'Prop Data for Print'!L79</f>
        <v xml:space="preserve">
</v>
      </c>
      <c r="K93" s="83" t="str">
        <f>'Prop Data for Print'!M79</f>
        <v xml:space="preserve">Deborah Kemp
</v>
      </c>
    </row>
    <row r="94" spans="1:11" s="82" customFormat="1" ht="38.25" x14ac:dyDescent="0.2">
      <c r="A94" s="83" t="str">
        <f>'Prop Data for Print'!C80</f>
        <v>BROOKHOLLOW MHC
2500 Allen St
Kelso, WA  98626</v>
      </c>
      <c r="B94" s="83" t="str">
        <f>'Prop Data for Print'!D80</f>
        <v xml:space="preserve">Brookhollow@
PH: 360-577-6276
Fax: </v>
      </c>
      <c r="C94" s="83" t="str">
        <f>'Prop Data for Print'!E80</f>
        <v xml:space="preserve">Chuck Garcia
</v>
      </c>
      <c r="D94" s="83" t="str">
        <f>'Prop Data for Print'!F80</f>
        <v>Josh Watson
202-300-1788
Brookhollow_maint@</v>
      </c>
      <c r="E94" s="83" t="str">
        <f>'Prop Data for Print'!G80</f>
        <v xml:space="preserve">
</v>
      </c>
      <c r="F94" s="83" t="str">
        <f>'Prop Data for Print'!H80</f>
        <v>Chris Bowden
949-486-7153</v>
      </c>
      <c r="G94" s="83" t="str">
        <f>'Prop Data for Print'!I80</f>
        <v xml:space="preserve">01-29-2016
38-3817983
Brookhollow MHC, LLC </v>
      </c>
      <c r="H94" s="83" t="str">
        <f>'Prop Data for Print'!J80</f>
        <v>194
Cowlitz</v>
      </c>
      <c r="I94" s="83" t="str">
        <f>'Prop Data for Print'!K80</f>
        <v>MH Community
Senior/55+</v>
      </c>
      <c r="J94" s="83" t="str">
        <f>'Prop Data for Print'!L80</f>
        <v xml:space="preserve">
</v>
      </c>
      <c r="K94" s="83" t="str">
        <f>'Prop Data for Print'!M80</f>
        <v xml:space="preserve">Deborah Kemp
</v>
      </c>
    </row>
    <row r="95" spans="1:11" s="82" customFormat="1" ht="38.25" x14ac:dyDescent="0.2">
      <c r="A95" s="83" t="str">
        <f>'Prop Data for Print'!C81</f>
        <v>BROOKHOLLOW RV
2506 Allen St
Kelso, WA  98626</v>
      </c>
      <c r="B95" s="83" t="str">
        <f>'Prop Data for Print'!D81</f>
        <v xml:space="preserve">BrookhollowRV@
PH: 360-577-6474
Fax: </v>
      </c>
      <c r="C95" s="83" t="str">
        <f>'Prop Data for Print'!E81</f>
        <v xml:space="preserve">Chuck Garcia
</v>
      </c>
      <c r="D95" s="83" t="str">
        <f>'Prop Data for Print'!F81</f>
        <v>Josh Watson
202-300-1788
Brookhollow_maint@</v>
      </c>
      <c r="E95" s="83" t="str">
        <f>'Prop Data for Print'!G81</f>
        <v xml:space="preserve">
</v>
      </c>
      <c r="F95" s="83" t="str">
        <f>'Prop Data for Print'!H81</f>
        <v>Chris Bowden
949-486-7153</v>
      </c>
      <c r="G95" s="83" t="str">
        <f>'Prop Data for Print'!I81</f>
        <v xml:space="preserve">01-29-2016
37-1608067
Brookhollow RV, LLC </v>
      </c>
      <c r="H95" s="83" t="str">
        <f>'Prop Data for Print'!J81</f>
        <v>0
132RV Park
Cowlitz</v>
      </c>
      <c r="I95" s="83" t="str">
        <f>'Prop Data for Print'!K81</f>
        <v>MH Community
Family/All Age</v>
      </c>
      <c r="J95" s="83" t="str">
        <f>'Prop Data for Print'!L81</f>
        <v xml:space="preserve">
</v>
      </c>
      <c r="K95" s="83" t="str">
        <f>'Prop Data for Print'!M81</f>
        <v xml:space="preserve">Deborah Kemp
</v>
      </c>
    </row>
    <row r="96" spans="1:11" s="82" customFormat="1" ht="38.25" x14ac:dyDescent="0.2">
      <c r="A96" s="83" t="str">
        <f>'Prop Data for Print'!C82</f>
        <v>COLUMBIA TERRACE ESTATES
5400 Meeker Dr # 15
Kalama, WA  98625</v>
      </c>
      <c r="B96" s="83" t="str">
        <f>'Prop Data for Print'!D82</f>
        <v>Columbia@
PH: 360-430-5122
Fax: 360-326-7030</v>
      </c>
      <c r="C96" s="83" t="str">
        <f>'Prop Data for Print'!E82</f>
        <v xml:space="preserve">Christine Perez
</v>
      </c>
      <c r="D96" s="83" t="str">
        <f>'Prop Data for Print'!F82</f>
        <v>Lowell Fittro
Columbia_tech1@</v>
      </c>
      <c r="E96" s="83" t="str">
        <f>'Prop Data for Print'!G82</f>
        <v xml:space="preserve">
</v>
      </c>
      <c r="F96" s="83" t="str">
        <f>'Prop Data for Print'!H82</f>
        <v>Chris Bowden
949-486-7153</v>
      </c>
      <c r="G96" s="83" t="str">
        <f>'Prop Data for Print'!I82</f>
        <v>5/16/20218
82-4871624
Columbia Terrace MHC, LLC</v>
      </c>
      <c r="H96" s="83" t="str">
        <f>'Prop Data for Print'!J82</f>
        <v>128
Cowlitz</v>
      </c>
      <c r="I96" s="83" t="str">
        <f>'Prop Data for Print'!K82</f>
        <v>MH Community
Family/All Age</v>
      </c>
      <c r="J96" s="83" t="str">
        <f>'Prop Data for Print'!L82</f>
        <v xml:space="preserve">
</v>
      </c>
      <c r="K96" s="83" t="str">
        <f>'Prop Data for Print'!M82</f>
        <v xml:space="preserve">Deborah Kemp
</v>
      </c>
    </row>
    <row r="97" spans="1:11" s="82" customFormat="1" ht="38.25" x14ac:dyDescent="0.2">
      <c r="A97" s="83" t="str">
        <f>'Prop Data for Print'!C83</f>
        <v>COUNTRY CLUB ESTATES
23708 Locust Way
Bothell, WA  98021</v>
      </c>
      <c r="B97" s="83" t="str">
        <f>'Prop Data for Print'!D83</f>
        <v>CountryClub@
PH: 425-481-5900
Fax: 360-416-0968</v>
      </c>
      <c r="C97" s="83" t="str">
        <f>'Prop Data for Print'!E83</f>
        <v xml:space="preserve">Lucy Yelistratova
</v>
      </c>
      <c r="D97" s="83" t="str">
        <f>'Prop Data for Print'!F83</f>
        <v xml:space="preserve">Hugo Perez
</v>
      </c>
      <c r="E97" s="83" t="str">
        <f>'Prop Data for Print'!G83</f>
        <v xml:space="preserve">
</v>
      </c>
      <c r="F97" s="83" t="str">
        <f>'Prop Data for Print'!H83</f>
        <v>Chris Bowden
949-486-7153</v>
      </c>
      <c r="G97" s="83" t="str">
        <f>'Prop Data for Print'!I83</f>
        <v>12-13-2013
46-3466443
Country Club Senior Estates, LLC</v>
      </c>
      <c r="H97" s="83" t="str">
        <f>'Prop Data for Print'!J83</f>
        <v>137
King</v>
      </c>
      <c r="I97" s="83" t="str">
        <f>'Prop Data for Print'!K83</f>
        <v>MH Community
Family/All Age</v>
      </c>
      <c r="J97" s="83" t="str">
        <f>'Prop Data for Print'!L83</f>
        <v xml:space="preserve">
</v>
      </c>
      <c r="K97" s="83" t="str">
        <f>'Prop Data for Print'!M83</f>
        <v xml:space="preserve">Deborah Kemp
</v>
      </c>
    </row>
    <row r="98" spans="1:11" s="82" customFormat="1" ht="38.25" x14ac:dyDescent="0.2">
      <c r="A98" s="83" t="str">
        <f>'Prop Data for Print'!C84</f>
        <v>COUNTRY MANOR
15619 NE Caples Rd #33
Brush Prairie, WA  98606</v>
      </c>
      <c r="B98" s="83" t="str">
        <f>'Prop Data for Print'!D84</f>
        <v xml:space="preserve">CountryManor@
PH: 360-256-6120
Fax: </v>
      </c>
      <c r="C98" s="83" t="str">
        <f>'Prop Data for Print'!E84</f>
        <v xml:space="preserve">Shirley Shook
</v>
      </c>
      <c r="D98" s="83" t="str">
        <f>'Prop Data for Print'!F84</f>
        <v xml:space="preserve">David Shook
</v>
      </c>
      <c r="E98" s="83" t="str">
        <f>'Prop Data for Print'!G84</f>
        <v xml:space="preserve">
</v>
      </c>
      <c r="F98" s="83" t="str">
        <f>'Prop Data for Print'!H84</f>
        <v>Chris Bowden
949-486-7153</v>
      </c>
      <c r="G98" s="83" t="str">
        <f>'Prop Data for Print'!I84</f>
        <v>10-15-2018
83-1182648
Country Manor Estates MHC, LLC</v>
      </c>
      <c r="H98" s="83" t="str">
        <f>'Prop Data for Print'!J84</f>
        <v>159
Clark</v>
      </c>
      <c r="I98" s="83" t="str">
        <f>'Prop Data for Print'!K84</f>
        <v>MH Community
Family/All Age</v>
      </c>
      <c r="J98" s="83" t="str">
        <f>'Prop Data for Print'!L84</f>
        <v xml:space="preserve">
</v>
      </c>
      <c r="K98" s="83" t="str">
        <f>'Prop Data for Print'!M84</f>
        <v xml:space="preserve">Deborah Kemp
</v>
      </c>
    </row>
    <row r="99" spans="1:11" s="82" customFormat="1" ht="38.25" x14ac:dyDescent="0.2">
      <c r="A99" s="83" t="str">
        <f>'Prop Data for Print'!C85</f>
        <v>DUVALL HIGHLANDS
28000 NE 142nd Pl
Duvall, WA  98019</v>
      </c>
      <c r="B99" s="83" t="str">
        <f>'Prop Data for Print'!D85</f>
        <v>Duvall@
PH: 425-788-4778
Fax: 425-844-6034</v>
      </c>
      <c r="C99" s="83" t="str">
        <f>'Prop Data for Print'!E85</f>
        <v xml:space="preserve">Gayla Williams
</v>
      </c>
      <c r="D99" s="83" t="str">
        <f>'Prop Data for Print'!F85</f>
        <v xml:space="preserve">Nicholas Kiepke
</v>
      </c>
      <c r="E99" s="83" t="str">
        <f>'Prop Data for Print'!G85</f>
        <v xml:space="preserve">
</v>
      </c>
      <c r="F99" s="83" t="str">
        <f>'Prop Data for Print'!H85</f>
        <v>Chris Bowden
949-486-7153</v>
      </c>
      <c r="G99" s="83" t="str">
        <f>'Prop Data for Print'!I85</f>
        <v>04-12-2006
06-1757892
Duvall Highlands MHC, LLC</v>
      </c>
      <c r="H99" s="83" t="str">
        <f>'Prop Data for Print'!J85</f>
        <v>150
King</v>
      </c>
      <c r="I99" s="83" t="str">
        <f>'Prop Data for Print'!K85</f>
        <v>MH Community
Family/All Age</v>
      </c>
      <c r="J99" s="83" t="str">
        <f>'Prop Data for Print'!L85</f>
        <v xml:space="preserve">
</v>
      </c>
      <c r="K99" s="83" t="str">
        <f>'Prop Data for Print'!M85</f>
        <v xml:space="preserve">Deborah Kemp
</v>
      </c>
    </row>
    <row r="100" spans="1:11" s="82" customFormat="1" ht="38.25" x14ac:dyDescent="0.2">
      <c r="A100" s="83" t="str">
        <f>'Prop Data for Print'!C86</f>
        <v>FAIR OAKS ESTATES   
5404 NE 121st Ave
Vancouver, WA  98682</v>
      </c>
      <c r="B100" s="83" t="str">
        <f>'Prop Data for Print'!D86</f>
        <v>FairOaks@
PH: 360-892-9950
Fax: 360-892-1230</v>
      </c>
      <c r="C100" s="83" t="str">
        <f>'Prop Data for Print'!E86</f>
        <v xml:space="preserve">Terry Mudroch
</v>
      </c>
      <c r="D100" s="83" t="str">
        <f>'Prop Data for Print'!F86</f>
        <v xml:space="preserve">Joseph Mahoney
</v>
      </c>
      <c r="E100" s="83" t="str">
        <f>'Prop Data for Print'!G86</f>
        <v xml:space="preserve">
</v>
      </c>
      <c r="F100" s="83" t="str">
        <f>'Prop Data for Print'!H86</f>
        <v>Chris Bowden
949-486-7153</v>
      </c>
      <c r="G100" s="83" t="str">
        <f>'Prop Data for Print'!I86</f>
        <v>10-31-2002
48-1271671
Fair Oaks Estates, LLC</v>
      </c>
      <c r="H100" s="83" t="str">
        <f>'Prop Data for Print'!J86</f>
        <v>110
Clark</v>
      </c>
      <c r="I100" s="83" t="str">
        <f>'Prop Data for Print'!K86</f>
        <v>MH Community
Senior/55+</v>
      </c>
      <c r="J100" s="83" t="str">
        <f>'Prop Data for Print'!L86</f>
        <v xml:space="preserve">
</v>
      </c>
      <c r="K100" s="83" t="str">
        <f>'Prop Data for Print'!M86</f>
        <v xml:space="preserve">Deborah Kemp
</v>
      </c>
    </row>
    <row r="101" spans="1:11" s="82" customFormat="1" ht="38.25" x14ac:dyDescent="0.2">
      <c r="A101" s="83" t="str">
        <f>'Prop Data for Print'!C87</f>
        <v>LITTLE MOUNTAIN ESTATES 
2610 E Section St #122
Mt. Vernon, WA  98274</v>
      </c>
      <c r="B101" s="83" t="str">
        <f>'Prop Data for Print'!D87</f>
        <v>LittleMountain@
PH: 360-424-6946
Fax: 360-416-0968</v>
      </c>
      <c r="C101" s="83" t="str">
        <f>'Prop Data for Print'!E87</f>
        <v xml:space="preserve">Ashley Purdue
</v>
      </c>
      <c r="D101" s="83" t="str">
        <f>'Prop Data for Print'!F87</f>
        <v xml:space="preserve">
</v>
      </c>
      <c r="E101" s="83" t="str">
        <f>'Prop Data for Print'!G87</f>
        <v xml:space="preserve">
</v>
      </c>
      <c r="F101" s="83" t="str">
        <f>'Prop Data for Print'!H87</f>
        <v>Chris Bowden
949-486-7153</v>
      </c>
      <c r="G101" s="83" t="str">
        <f>'Prop Data for Print'!I87</f>
        <v>02-20-2004
56-2424391
Little Mountain Estates MHC, LLC</v>
      </c>
      <c r="H101" s="83" t="str">
        <f>'Prop Data for Print'!J87</f>
        <v>122
Skagit</v>
      </c>
      <c r="I101" s="83" t="str">
        <f>'Prop Data for Print'!K87</f>
        <v>MH Community
Senior/55+</v>
      </c>
      <c r="J101" s="83" t="str">
        <f>'Prop Data for Print'!L87</f>
        <v xml:space="preserve">
</v>
      </c>
      <c r="K101" s="83" t="str">
        <f>'Prop Data for Print'!M87</f>
        <v xml:space="preserve">Deborah Kemp
</v>
      </c>
    </row>
    <row r="102" spans="1:11" s="82" customFormat="1" ht="38.25" x14ac:dyDescent="0.2">
      <c r="A102" s="83" t="str">
        <f>'Prop Data for Print'!C88</f>
        <v>RICHLAND
35 Apollo Blvd
Richland, WA  99354</v>
      </c>
      <c r="B102" s="83" t="str">
        <f>'Prop Data for Print'!D88</f>
        <v>Richland@
PH: 509-375-3064
Fax: 509-375-3469</v>
      </c>
      <c r="C102" s="83" t="str">
        <f>'Prop Data for Print'!E88</f>
        <v xml:space="preserve">Maria Manzo
</v>
      </c>
      <c r="D102" s="83" t="str">
        <f>'Prop Data for Print'!F88</f>
        <v xml:space="preserve">Paul Arreola
</v>
      </c>
      <c r="E102" s="83" t="str">
        <f>'Prop Data for Print'!G88</f>
        <v xml:space="preserve">
</v>
      </c>
      <c r="F102" s="83" t="str">
        <f>'Prop Data for Print'!H88</f>
        <v>Chris Bowden
949-486-7153</v>
      </c>
      <c r="G102" s="83" t="str">
        <f>'Prop Data for Print'!I88</f>
        <v>08-10-2016
81-2877481
Alyson/Richland MHC, LLC</v>
      </c>
      <c r="H102" s="83" t="str">
        <f>'Prop Data for Print'!J88</f>
        <v>334
Benton</v>
      </c>
      <c r="I102" s="83" t="str">
        <f>'Prop Data for Print'!K88</f>
        <v>MH Community
Family/All Age</v>
      </c>
      <c r="J102" s="83" t="str">
        <f>'Prop Data for Print'!L88</f>
        <v xml:space="preserve">
</v>
      </c>
      <c r="K102" s="83" t="str">
        <f>'Prop Data for Print'!M88</f>
        <v xml:space="preserve">Deborah Kemp
</v>
      </c>
    </row>
    <row r="103" spans="1:11" s="82" customFormat="1" ht="38.25" x14ac:dyDescent="0.2">
      <c r="A103" s="83" t="str">
        <f>'Prop Data for Print'!C89</f>
        <v>SKYLINE MOBILE ESTATES
2205 Butterfield Rd #8
Yakima, WA  98901</v>
      </c>
      <c r="B103" s="83" t="str">
        <f>'Prop Data for Print'!D89</f>
        <v xml:space="preserve">Skyline@
PH: 509-452-4382
Fax: </v>
      </c>
      <c r="C103" s="83" t="str">
        <f>'Prop Data for Print'!E89</f>
        <v xml:space="preserve">Brei Cervantes
</v>
      </c>
      <c r="D103" s="83" t="str">
        <f>'Prop Data for Print'!F89</f>
        <v xml:space="preserve">Wayne Purchase
</v>
      </c>
      <c r="E103" s="83" t="str">
        <f>'Prop Data for Print'!G89</f>
        <v xml:space="preserve">
</v>
      </c>
      <c r="F103" s="83" t="str">
        <f>'Prop Data for Print'!H89</f>
        <v>Chris Bowden
949-486-7153</v>
      </c>
      <c r="G103" s="83" t="str">
        <f>'Prop Data for Print'!I89</f>
        <v>07-18-2001
33-1161902
Skyline Vineyard MHC, LLC</v>
      </c>
      <c r="H103" s="83" t="str">
        <f>'Prop Data for Print'!J89</f>
        <v>162
Yakima</v>
      </c>
      <c r="I103" s="83" t="str">
        <f>'Prop Data for Print'!K89</f>
        <v>MH Community
Family/All Age</v>
      </c>
      <c r="J103" s="83" t="str">
        <f>'Prop Data for Print'!L89</f>
        <v xml:space="preserve">
</v>
      </c>
      <c r="K103" s="83" t="str">
        <f>'Prop Data for Print'!M89</f>
        <v xml:space="preserve">Deborah Kemp
</v>
      </c>
    </row>
    <row r="104" spans="1:11" s="82" customFormat="1" ht="38.25" x14ac:dyDescent="0.2">
      <c r="A104" s="83" t="str">
        <f>'Prop Data for Print'!C90</f>
        <v>SUN MEADOWS
1201 W Washington Ave # 56-A
Yakima, WA  98903</v>
      </c>
      <c r="B104" s="83" t="str">
        <f>'Prop Data for Print'!D90</f>
        <v>Sunmeadows@
PH: 509-494-8388
Fax: 509-494-8389</v>
      </c>
      <c r="C104" s="83" t="str">
        <f>'Prop Data for Print'!E90</f>
        <v xml:space="preserve">Feleighsha Griffin
</v>
      </c>
      <c r="D104" s="83" t="str">
        <f>'Prop Data for Print'!F90</f>
        <v xml:space="preserve">
</v>
      </c>
      <c r="E104" s="83" t="str">
        <f>'Prop Data for Print'!G90</f>
        <v xml:space="preserve">
</v>
      </c>
      <c r="F104" s="83" t="str">
        <f>'Prop Data for Print'!H90</f>
        <v>Chris Bowden
949-486-7153</v>
      </c>
      <c r="G104" s="83" t="str">
        <f>'Prop Data for Print'!I90</f>
        <v>09-07-2007
83-0489083
Sun Meadows MHC, LLC</v>
      </c>
      <c r="H104" s="83" t="str">
        <f>'Prop Data for Print'!J90</f>
        <v>96
Yakima</v>
      </c>
      <c r="I104" s="83" t="str">
        <f>'Prop Data for Print'!K90</f>
        <v>MH Community
Family/All Age</v>
      </c>
      <c r="J104" s="83" t="str">
        <f>'Prop Data for Print'!L90</f>
        <v xml:space="preserve">
</v>
      </c>
      <c r="K104" s="83" t="str">
        <f>'Prop Data for Print'!M90</f>
        <v xml:space="preserve">Deborah Kemp
</v>
      </c>
    </row>
    <row r="105" spans="1:11" s="82" customFormat="1" ht="38.25" x14ac:dyDescent="0.2">
      <c r="A105" s="83" t="str">
        <f>'Prop Data for Print'!C91</f>
        <v>TIM WA
1965 Westside Hwy, #100
Kelso, WA  98626</v>
      </c>
      <c r="B105" s="83" t="str">
        <f>'Prop Data for Print'!D91</f>
        <v>TimWa@
PH: 360-577-1978
Fax: 360-501-4303</v>
      </c>
      <c r="C105" s="83" t="str">
        <f>'Prop Data for Print'!E91</f>
        <v xml:space="preserve">Taylor Prescot
</v>
      </c>
      <c r="D105" s="83" t="str">
        <f>'Prop Data for Print'!F91</f>
        <v xml:space="preserve">Lowell Fittro
</v>
      </c>
      <c r="E105" s="83" t="str">
        <f>'Prop Data for Print'!G91</f>
        <v xml:space="preserve">
</v>
      </c>
      <c r="F105" s="83" t="str">
        <f>'Prop Data for Print'!H91</f>
        <v>Chris Bowden
949-486-7153</v>
      </c>
      <c r="G105" s="83" t="str">
        <f>'Prop Data for Print'!I91</f>
        <v>05-16-2003
87-4808365
Tim-Wa MHC, LLC</v>
      </c>
      <c r="H105" s="83" t="str">
        <f>'Prop Data for Print'!J91</f>
        <v>115
Cowlitz</v>
      </c>
      <c r="I105" s="83" t="str">
        <f>'Prop Data for Print'!K91</f>
        <v>MH Community
Senior/55+</v>
      </c>
      <c r="J105" s="83" t="str">
        <f>'Prop Data for Print'!L91</f>
        <v xml:space="preserve">
</v>
      </c>
      <c r="K105" s="83" t="str">
        <f>'Prop Data for Print'!M91</f>
        <v xml:space="preserve">Deborah Kemp
</v>
      </c>
    </row>
    <row r="106" spans="1:11" s="82" customFormat="1" ht="15.75" x14ac:dyDescent="0.2">
      <c r="A106" s="156" t="str">
        <f>Supervisors!J18</f>
        <v>Toni Piccolo                                                       949-486-7162                                                       TPiccolo@ipgliving.com                                                       Portfolio: 1299 / 8 Properties</v>
      </c>
      <c r="B106" s="157"/>
      <c r="C106" s="157"/>
      <c r="D106" s="157"/>
      <c r="E106" s="157"/>
      <c r="F106" s="157"/>
      <c r="G106" s="157"/>
      <c r="H106" s="157"/>
      <c r="I106" s="157"/>
      <c r="J106" s="157"/>
      <c r="K106" s="157"/>
    </row>
    <row r="107" spans="1:11" s="82" customFormat="1" ht="38.25" x14ac:dyDescent="0.2">
      <c r="A107" s="83" t="str">
        <f>'Prop Data for Print'!C92</f>
        <v>SILVER BAY
3504 N Whistler Ln
Boise, ID  83703</v>
      </c>
      <c r="B107" s="83" t="str">
        <f>'Prop Data for Print'!D92</f>
        <v>SilverBay@
PH: 866-495-2451
Fax: 208-853-8531</v>
      </c>
      <c r="C107" s="83" t="str">
        <f>'Prop Data for Print'!E92</f>
        <v xml:space="preserve">Terri Foley
</v>
      </c>
      <c r="D107" s="83" t="str">
        <f>'Prop Data for Print'!F92</f>
        <v>Steve Rockwell
208-841-1750
SilverBay_tech1@</v>
      </c>
      <c r="E107" s="83" t="str">
        <f>'Prop Data for Print'!G92</f>
        <v xml:space="preserve">
</v>
      </c>
      <c r="F107" s="83" t="str">
        <f>'Prop Data for Print'!H92</f>
        <v>Brent Fabian
949-486-7153</v>
      </c>
      <c r="G107" s="83" t="str">
        <f>'Prop Data for Print'!I92</f>
        <v>10-21-2016
81-5107613
Silver Bay Apartments, LLC</v>
      </c>
      <c r="H107" s="83" t="str">
        <f>'Prop Data for Print'!J92</f>
        <v>185
Ada</v>
      </c>
      <c r="I107" s="83" t="str">
        <f>'Prop Data for Print'!K92</f>
        <v>Conventional
Family/All Age</v>
      </c>
      <c r="J107" s="83" t="str">
        <f>'Prop Data for Print'!L92</f>
        <v xml:space="preserve">
</v>
      </c>
      <c r="K107" s="83" t="str">
        <f>'Prop Data for Print'!M92</f>
        <v>Bella Walton
Megan Schellhorn</v>
      </c>
    </row>
    <row r="108" spans="1:11" s="82" customFormat="1" ht="38.25" x14ac:dyDescent="0.2">
      <c r="A108" s="83" t="str">
        <f>'Prop Data for Print'!C93</f>
        <v>FIELDSTONE
20650 NE Halsey St
Fairview, OR  97024</v>
      </c>
      <c r="B108" s="83" t="str">
        <f>'Prop Data for Print'!D93</f>
        <v>Fieldstone@
PH: 503-666-1392
Fax: 503-667-5346</v>
      </c>
      <c r="C108" s="83" t="str">
        <f>'Prop Data for Print'!E93</f>
        <v xml:space="preserve">Taylor Hamilton
</v>
      </c>
      <c r="D108" s="83" t="str">
        <f>'Prop Data for Print'!F93</f>
        <v>Leonel Camacho
360-784-0470
Fieldstone_maint@</v>
      </c>
      <c r="E108" s="83" t="str">
        <f>'Prop Data for Print'!G93</f>
        <v xml:space="preserve">
</v>
      </c>
      <c r="F108" s="83" t="str">
        <f>'Prop Data for Print'!H93</f>
        <v>Brent Fabian
949-676-1880</v>
      </c>
      <c r="G108" s="83" t="str">
        <f>'Prop Data for Print'!I93</f>
        <v>10-01-2015
47-4182825
Fieldstone Apartments Oregon, LLC</v>
      </c>
      <c r="H108" s="83" t="str">
        <f>'Prop Data for Print'!J93</f>
        <v>154
Multnomah</v>
      </c>
      <c r="I108" s="83" t="str">
        <f>'Prop Data for Print'!K93</f>
        <v>Conventional
Family/All Age</v>
      </c>
      <c r="J108" s="83" t="str">
        <f>'Prop Data for Print'!L93</f>
        <v xml:space="preserve">
</v>
      </c>
      <c r="K108" s="83" t="str">
        <f>'Prop Data for Print'!M93</f>
        <v>George Grant
Megan Schellhorn</v>
      </c>
    </row>
    <row r="109" spans="1:11" s="82" customFormat="1" ht="38.25" x14ac:dyDescent="0.2">
      <c r="A109" s="83" t="str">
        <f>'Prop Data for Print'!C94</f>
        <v>MOUNTAIN HIGH
1930 SE 6th St
Gresham, OR  97080</v>
      </c>
      <c r="B109" s="83" t="str">
        <f>'Prop Data for Print'!D94</f>
        <v>MountainHigh@
PH: 503-667-7909
Fax: 503-661-4989</v>
      </c>
      <c r="C109" s="83" t="str">
        <f>'Prop Data for Print'!E94</f>
        <v xml:space="preserve">Tiffanie Hargitt
</v>
      </c>
      <c r="D109" s="83" t="str">
        <f>'Prop Data for Print'!F94</f>
        <v>Wade Watson
971-220-3241
MountainHigh_maint@</v>
      </c>
      <c r="E109" s="83" t="str">
        <f>'Prop Data for Print'!G94</f>
        <v xml:space="preserve">
</v>
      </c>
      <c r="F109" s="83" t="str">
        <f>'Prop Data for Print'!H94</f>
        <v>Brent Fabian
949-676-1880</v>
      </c>
      <c r="G109" s="83" t="str">
        <f>'Prop Data for Print'!I94</f>
        <v>01-12-2017
82-3448841
Mountain High Gresham, LLC</v>
      </c>
      <c r="H109" s="83" t="str">
        <f>'Prop Data for Print'!J94</f>
        <v>112
Multnomah</v>
      </c>
      <c r="I109" s="83" t="str">
        <f>'Prop Data for Print'!K94</f>
        <v>Conventional
Family/All Age</v>
      </c>
      <c r="J109" s="83" t="str">
        <f>'Prop Data for Print'!L94</f>
        <v xml:space="preserve">
</v>
      </c>
      <c r="K109" s="83" t="str">
        <f>'Prop Data for Print'!M94</f>
        <v>George Grant
Megan Schellhorn</v>
      </c>
    </row>
    <row r="110" spans="1:11" s="82" customFormat="1" ht="38.25" x14ac:dyDescent="0.2">
      <c r="A110" s="83" t="str">
        <f>'Prop Data for Print'!C95</f>
        <v>PARKSIDE
2831 SE Palmquist Rd
Gresham, OR  97080</v>
      </c>
      <c r="B110" s="83" t="str">
        <f>'Prop Data for Print'!D95</f>
        <v>Parkside@
PH: 503-491-8909
Fax: 503-491-1399</v>
      </c>
      <c r="C110" s="83" t="str">
        <f>'Prop Data for Print'!E95</f>
        <v xml:space="preserve">Ariyana Sanchez
</v>
      </c>
      <c r="D110" s="83" t="str">
        <f>'Prop Data for Print'!F95</f>
        <v>Greg Lewis
503-515-1795
Parkside_maint@</v>
      </c>
      <c r="E110" s="83" t="str">
        <f>'Prop Data for Print'!G95</f>
        <v xml:space="preserve">
</v>
      </c>
      <c r="F110" s="83" t="str">
        <f>'Prop Data for Print'!H95</f>
        <v>Brent Fabian
949-676-1880</v>
      </c>
      <c r="G110" s="83" t="str">
        <f>'Prop Data for Print'!I95</f>
        <v>08-22-2016
81-2776948
Parkside Apartments Gresham, LLC</v>
      </c>
      <c r="H110" s="83" t="str">
        <f>'Prop Data for Print'!J95</f>
        <v>225
Multnomah</v>
      </c>
      <c r="I110" s="83" t="str">
        <f>'Prop Data for Print'!K95</f>
        <v>Conventional
Family/All Age</v>
      </c>
      <c r="J110" s="83" t="str">
        <f>'Prop Data for Print'!L95</f>
        <v xml:space="preserve">
</v>
      </c>
      <c r="K110" s="83" t="str">
        <f>'Prop Data for Print'!M95</f>
        <v>George Grant
Megan Schellhorn</v>
      </c>
    </row>
    <row r="111" spans="1:11" s="82" customFormat="1" ht="38.25" x14ac:dyDescent="0.2">
      <c r="A111" s="83" t="str">
        <f>'Prop Data for Print'!C96</f>
        <v>TOWNFAIR
1167 NW Wallula Ave
Gresham, OR  97030</v>
      </c>
      <c r="B111" s="83" t="str">
        <f>'Prop Data for Print'!D96</f>
        <v>Townfair@
PH: 503-666-8048
Fax: 503-665-7198</v>
      </c>
      <c r="C111" s="83" t="str">
        <f>'Prop Data for Print'!E96</f>
        <v xml:space="preserve">Deanna Cann
</v>
      </c>
      <c r="D111" s="83" t="str">
        <f>'Prop Data for Print'!F96</f>
        <v>Steven Vincent
530-995-3242
Townfair_maint@</v>
      </c>
      <c r="E111" s="83" t="str">
        <f>'Prop Data for Print'!G96</f>
        <v xml:space="preserve">
</v>
      </c>
      <c r="F111" s="83" t="str">
        <f>'Prop Data for Print'!H96</f>
        <v>Brent Fabian
949-676-1880</v>
      </c>
      <c r="G111" s="83" t="str">
        <f>'Prop Data for Print'!I96</f>
        <v>05-09-2016
81-1676521
Townfair Apartments Gresham, LLC</v>
      </c>
      <c r="H111" s="83" t="str">
        <f>'Prop Data for Print'!J96</f>
        <v>265
Multnomah</v>
      </c>
      <c r="I111" s="83" t="str">
        <f>'Prop Data for Print'!K96</f>
        <v>Conventional
Family/All Age</v>
      </c>
      <c r="J111" s="83" t="str">
        <f>'Prop Data for Print'!L96</f>
        <v xml:space="preserve">
</v>
      </c>
      <c r="K111" s="83" t="str">
        <f>'Prop Data for Print'!M96</f>
        <v>George Grant
Megan Schellhorn</v>
      </c>
    </row>
    <row r="112" spans="1:11" s="82" customFormat="1" ht="38.25" x14ac:dyDescent="0.2">
      <c r="A112" s="83" t="str">
        <f>'Prop Data for Print'!C97</f>
        <v>WAVERLY GARDENS
20121 SE Stark St
Portland, OR  97233</v>
      </c>
      <c r="B112" s="83" t="str">
        <f>'Prop Data for Print'!D97</f>
        <v>Waverly@
PH: 503-665-5558
Fax: 503-665-8845</v>
      </c>
      <c r="C112" s="83" t="str">
        <f>'Prop Data for Print'!E97</f>
        <v xml:space="preserve">Open Position
</v>
      </c>
      <c r="D112" s="83" t="str">
        <f>'Prop Data for Print'!F97</f>
        <v>Gilbert Campos
971-344-5501
Waverly_maint@</v>
      </c>
      <c r="E112" s="83" t="str">
        <f>'Prop Data for Print'!G97</f>
        <v xml:space="preserve">
</v>
      </c>
      <c r="F112" s="83" t="str">
        <f>'Prop Data for Print'!H97</f>
        <v>Brent Fabian
949-676-1880</v>
      </c>
      <c r="G112" s="83" t="str">
        <f>'Prop Data for Print'!I97</f>
        <v>01-15-2016
47-5255971
Waverly Gardens Apartments, LLC</v>
      </c>
      <c r="H112" s="83" t="str">
        <f>'Prop Data for Print'!J97</f>
        <v>146
Multnomah</v>
      </c>
      <c r="I112" s="83" t="str">
        <f>'Prop Data for Print'!K97</f>
        <v>Conventional
Family/All Age</v>
      </c>
      <c r="J112" s="83" t="str">
        <f>'Prop Data for Print'!L97</f>
        <v xml:space="preserve">
</v>
      </c>
      <c r="K112" s="83" t="str">
        <f>'Prop Data for Print'!M97</f>
        <v>George Grant
Megan Schellhorn</v>
      </c>
    </row>
    <row r="113" spans="1:11" s="82" customFormat="1" ht="38.25" x14ac:dyDescent="0.2">
      <c r="A113" s="83" t="str">
        <f>'Prop Data for Print'!C98</f>
        <v>WOODCREEK
20347 NE Halsey St
Fairview, OR  97024</v>
      </c>
      <c r="B113" s="83" t="str">
        <f>'Prop Data for Print'!D98</f>
        <v>Woodcreek@
PH: 503-667-4610
Fax: 503-665-1933</v>
      </c>
      <c r="C113" s="83" t="str">
        <f>'Prop Data for Print'!E98</f>
        <v xml:space="preserve">Mia Elteto
</v>
      </c>
      <c r="D113" s="83" t="str">
        <f>'Prop Data for Print'!F98</f>
        <v>Jesus Lopez
971-212-0072
Woodcreek_maint@</v>
      </c>
      <c r="E113" s="83" t="str">
        <f>'Prop Data for Print'!G98</f>
        <v xml:space="preserve">
</v>
      </c>
      <c r="F113" s="83" t="str">
        <f>'Prop Data for Print'!H98</f>
        <v>Brent Fabian
949-676-1880</v>
      </c>
      <c r="G113" s="83" t="str">
        <f>'Prop Data for Print'!I98</f>
        <v>10-23-2015
47-4184073
Woodcreek Apartments, LLC</v>
      </c>
      <c r="H113" s="83" t="str">
        <f>'Prop Data for Print'!J98</f>
        <v>70
Multnomah</v>
      </c>
      <c r="I113" s="83" t="str">
        <f>'Prop Data for Print'!K98</f>
        <v>Conventional
Family/All Age</v>
      </c>
      <c r="J113" s="83" t="str">
        <f>'Prop Data for Print'!L98</f>
        <v xml:space="preserve">
</v>
      </c>
      <c r="K113" s="83" t="str">
        <f>'Prop Data for Print'!M98</f>
        <v>George Grant
Megan Schellhorn</v>
      </c>
    </row>
    <row r="114" spans="1:11" s="82" customFormat="1" ht="39" thickBot="1" x14ac:dyDescent="0.25">
      <c r="A114" s="83" t="str">
        <f>'Prop Data for Print'!C99</f>
        <v>ORCHARD HILLS
1845 Leslie Rd
Richland, WA  99352</v>
      </c>
      <c r="B114" s="83" t="str">
        <f>'Prop Data for Print'!D99</f>
        <v>Orchard@
PH: 509-627-1111
Fax: 509-627-2722</v>
      </c>
      <c r="C114" s="83" t="str">
        <f>'Prop Data for Print'!E99</f>
        <v xml:space="preserve">Jessica Estrada
</v>
      </c>
      <c r="D114" s="83" t="str">
        <f>'Prop Data for Print'!F99</f>
        <v>David Brown
Orchard_maint@</v>
      </c>
      <c r="E114" s="83" t="str">
        <f>'Prop Data for Print'!G99</f>
        <v xml:space="preserve">
</v>
      </c>
      <c r="F114" s="83" t="str">
        <f>'Prop Data for Print'!H99</f>
        <v>Brent Fabian
949-676-1880</v>
      </c>
      <c r="G114" s="83" t="str">
        <f>'Prop Data for Print'!I99</f>
        <v>01-12-2017
81-4313540
Orchard Hills Apartments, LLC</v>
      </c>
      <c r="H114" s="83" t="str">
        <f>'Prop Data for Print'!J99</f>
        <v>142
Benton</v>
      </c>
      <c r="I114" s="83" t="str">
        <f>'Prop Data for Print'!K99</f>
        <v>Conventional
Family/All Age</v>
      </c>
      <c r="J114" s="83" t="str">
        <f>'Prop Data for Print'!L99</f>
        <v xml:space="preserve">
</v>
      </c>
      <c r="K114" s="83" t="str">
        <f>'Prop Data for Print'!M99</f>
        <v>Bella Walton
Megan Schellhorn</v>
      </c>
    </row>
    <row r="115" spans="1:11" s="82" customFormat="1" ht="16.5" thickBot="1" x14ac:dyDescent="0.25">
      <c r="A115" s="159" t="str">
        <f>Supervisors!J23</f>
        <v>Tanya Vidaurri, Vice President of Property Management               949-535-3003               TVidaurri@ipgliving.com               Portfolio: 7069 / 54 Properties</v>
      </c>
      <c r="B115" s="160"/>
      <c r="C115" s="161"/>
      <c r="D115" s="161"/>
      <c r="E115" s="161"/>
      <c r="F115" s="161"/>
      <c r="G115" s="161"/>
      <c r="H115" s="161"/>
      <c r="I115" s="162"/>
      <c r="J115" s="162"/>
      <c r="K115" s="162"/>
    </row>
    <row r="116" spans="1:11" s="82" customFormat="1" ht="15.75" x14ac:dyDescent="0.2">
      <c r="A116" s="156" t="str">
        <f>Supervisors!J8</f>
        <v>Jeannette Lockwood                                                       949-486-7148                                                         JLockwood@ipgliving.com                                                       Portfolio: 1245 / 10 Properties</v>
      </c>
      <c r="B116" s="157"/>
      <c r="C116" s="157"/>
      <c r="D116" s="157"/>
      <c r="E116" s="157"/>
      <c r="F116" s="157"/>
      <c r="G116" s="157"/>
      <c r="H116" s="157"/>
      <c r="I116" s="157"/>
      <c r="J116" s="157"/>
      <c r="K116" s="157"/>
    </row>
    <row r="117" spans="1:11" s="82" customFormat="1" ht="38.25" x14ac:dyDescent="0.2">
      <c r="A117" s="83" t="str">
        <f>'Prop Data for Print'!C100</f>
        <v>BUTTE CREST
633 E Archwood Dr
Eagle Point, OR  97524</v>
      </c>
      <c r="B117" s="83" t="str">
        <f>'Prop Data for Print'!D100</f>
        <v xml:space="preserve">ButteCrest@
PH: 541-830-5500
Fax: </v>
      </c>
      <c r="C117" s="83" t="str">
        <f>'Prop Data for Print'!E100</f>
        <v xml:space="preserve">Heather Ewart
</v>
      </c>
      <c r="D117" s="83" t="str">
        <f>'Prop Data for Print'!F100</f>
        <v>Derek Schaller
ButteCrest_tech1@</v>
      </c>
      <c r="E117" s="83" t="str">
        <f>'Prop Data for Print'!G100</f>
        <v xml:space="preserve">
</v>
      </c>
      <c r="F117" s="83" t="str">
        <f>'Prop Data for Print'!H100</f>
        <v>Brent Fabian
949-676-1880</v>
      </c>
      <c r="G117" s="83" t="str">
        <f>'Prop Data for Print'!I100</f>
        <v>02-15-2011
80-0673369
Butte Crest MHC, LLC</v>
      </c>
      <c r="H117" s="83" t="str">
        <f>'Prop Data for Print'!J100</f>
        <v>118
Jackson</v>
      </c>
      <c r="I117" s="83" t="str">
        <f>'Prop Data for Print'!K100</f>
        <v>MH Community
Family/All Age</v>
      </c>
      <c r="J117" s="83" t="str">
        <f>'Prop Data for Print'!L100</f>
        <v xml:space="preserve">
</v>
      </c>
      <c r="K117" s="83" t="str">
        <f>'Prop Data for Print'!M100</f>
        <v xml:space="preserve">Elizabeth Birrueta
</v>
      </c>
    </row>
    <row r="118" spans="1:11" s="82" customFormat="1" ht="38.25" x14ac:dyDescent="0.2">
      <c r="A118" s="83" t="str">
        <f>'Prop Data for Print'!C101</f>
        <v>COUNTRY ESTATES (OR)
4571 Lower River Rd
Grants Pass, OR  97526</v>
      </c>
      <c r="B118" s="83" t="str">
        <f>'Prop Data for Print'!D101</f>
        <v xml:space="preserve">Country@
PH: 541-476-2733
Fax: </v>
      </c>
      <c r="C118" s="83" t="str">
        <f>'Prop Data for Print'!E101</f>
        <v xml:space="preserve">Trinity Padilla
</v>
      </c>
      <c r="D118" s="83" t="str">
        <f>'Prop Data for Print'!F101</f>
        <v xml:space="preserve">Ronald Rasmussen
541-373-0890
</v>
      </c>
      <c r="E118" s="83" t="str">
        <f>'Prop Data for Print'!G101</f>
        <v xml:space="preserve">
</v>
      </c>
      <c r="F118" s="83" t="str">
        <f>'Prop Data for Print'!H101</f>
        <v>Brent Fabian
949-676-1880</v>
      </c>
      <c r="G118" s="83" t="str">
        <f>'Prop Data for Print'!I101</f>
        <v>07-12-2006
56-2573063
Country  Estates MHC, LLC</v>
      </c>
      <c r="H118" s="83" t="str">
        <f>'Prop Data for Print'!J101</f>
        <v>104
Josephine</v>
      </c>
      <c r="I118" s="83" t="str">
        <f>'Prop Data for Print'!K101</f>
        <v>MH Community
Senior/55+</v>
      </c>
      <c r="J118" s="83" t="str">
        <f>'Prop Data for Print'!L101</f>
        <v xml:space="preserve">
</v>
      </c>
      <c r="K118" s="83" t="str">
        <f>'Prop Data for Print'!M101</f>
        <v xml:space="preserve">Deborah Kemp
</v>
      </c>
    </row>
    <row r="119" spans="1:11" s="82" customFormat="1" ht="38.25" x14ac:dyDescent="0.2">
      <c r="A119" s="83" t="str">
        <f>'Prop Data for Print'!C102</f>
        <v>GOLD HILL 
742 Second Ave
Gold Hill, OR  97525</v>
      </c>
      <c r="B119" s="83" t="str">
        <f>'Prop Data for Print'!D102</f>
        <v xml:space="preserve">ParkViewEstates@
PH: 541-690-6303
Fax: </v>
      </c>
      <c r="C119" s="83" t="str">
        <f>'Prop Data for Print'!E102</f>
        <v xml:space="preserve">Open Position
</v>
      </c>
      <c r="D119" s="83" t="str">
        <f>'Prop Data for Print'!F102</f>
        <v xml:space="preserve">Jose Cruz
</v>
      </c>
      <c r="E119" s="83" t="str">
        <f>'Prop Data for Print'!G102</f>
        <v xml:space="preserve">
</v>
      </c>
      <c r="F119" s="83" t="str">
        <f>'Prop Data for Print'!H102</f>
        <v>Brent Fabian
949-676-1880</v>
      </c>
      <c r="G119" s="83" t="str">
        <f>'Prop Data for Print'!I102</f>
        <v xml:space="preserve">
05-0574705
Parkview/Gold Hill, LLC </v>
      </c>
      <c r="H119" s="83" t="str">
        <f>'Prop Data for Print'!J102</f>
        <v>28
Jackson</v>
      </c>
      <c r="I119" s="83" t="str">
        <f>'Prop Data for Print'!K102</f>
        <v>MH Community
Family/All Age</v>
      </c>
      <c r="J119" s="83" t="str">
        <f>'Prop Data for Print'!L102</f>
        <v xml:space="preserve">
</v>
      </c>
      <c r="K119" s="83" t="str">
        <f>'Prop Data for Print'!M102</f>
        <v xml:space="preserve">Deborah Kemp
</v>
      </c>
    </row>
    <row r="120" spans="1:11" s="82" customFormat="1" ht="38.25" x14ac:dyDescent="0.2">
      <c r="A120" s="83" t="str">
        <f>'Prop Data for Print'!C103</f>
        <v>MEADOW VIEW ESTATES  
2552 Thorn Oak Dr #17
Medford, OR  97501</v>
      </c>
      <c r="B120" s="83" t="str">
        <f>'Prop Data for Print'!D103</f>
        <v>Meadow@
PH: 541-770-6863
Fax: 541-774-4389</v>
      </c>
      <c r="C120" s="83" t="str">
        <f>'Prop Data for Print'!E103</f>
        <v xml:space="preserve">Heather McKenzie
</v>
      </c>
      <c r="D120" s="83" t="str">
        <f>'Prop Data for Print'!F103</f>
        <v xml:space="preserve">Open Position
</v>
      </c>
      <c r="E120" s="83" t="str">
        <f>'Prop Data for Print'!G103</f>
        <v xml:space="preserve">
</v>
      </c>
      <c r="F120" s="83" t="str">
        <f>'Prop Data for Print'!H103</f>
        <v>Brent Fabian
949-676-1880</v>
      </c>
      <c r="G120" s="83" t="str">
        <f>'Prop Data for Print'!I103</f>
        <v>05-09-2017
82-0917712
Meadow View Estates LLC</v>
      </c>
      <c r="H120" s="83" t="str">
        <f>'Prop Data for Print'!J103</f>
        <v>108
Jackson</v>
      </c>
      <c r="I120" s="83" t="str">
        <f>'Prop Data for Print'!K103</f>
        <v>MH Community
Family/All Age</v>
      </c>
      <c r="J120" s="83" t="str">
        <f>'Prop Data for Print'!L103</f>
        <v xml:space="preserve">
</v>
      </c>
      <c r="K120" s="83" t="str">
        <f>'Prop Data for Print'!M103</f>
        <v xml:space="preserve">Deborah Kemp
</v>
      </c>
    </row>
    <row r="121" spans="1:11" s="82" customFormat="1" ht="38.25" x14ac:dyDescent="0.2">
      <c r="A121" s="83" t="str">
        <f>'Prop Data for Print'!C104</f>
        <v>OAK RIDGE ESTATES
300 Luman Rd
Phoenix, OR  97535</v>
      </c>
      <c r="B121" s="83" t="str">
        <f>'Prop Data for Print'!D104</f>
        <v>Oakridge@
PH: 541-535-6227
Fax: 541-535-2660</v>
      </c>
      <c r="C121" s="83" t="str">
        <f>'Prop Data for Print'!E104</f>
        <v xml:space="preserve">Cindie Chriss
</v>
      </c>
      <c r="D121" s="83" t="str">
        <f>'Prop Data for Print'!F104</f>
        <v xml:space="preserve">Travis Huber
</v>
      </c>
      <c r="E121" s="83" t="str">
        <f>'Prop Data for Print'!G104</f>
        <v xml:space="preserve">
</v>
      </c>
      <c r="F121" s="83" t="str">
        <f>'Prop Data for Print'!H104</f>
        <v>Chris Bowden
949-486-7153</v>
      </c>
      <c r="G121" s="83" t="str">
        <f>'Prop Data for Print'!I104</f>
        <v>08-05-2015
47-4210335
Bear Lake MHC, LLC</v>
      </c>
      <c r="H121" s="83" t="str">
        <f>'Prop Data for Print'!J104</f>
        <v>210
Jackson</v>
      </c>
      <c r="I121" s="83" t="str">
        <f>'Prop Data for Print'!K104</f>
        <v>MH Community
Family/All Age</v>
      </c>
      <c r="J121" s="83" t="str">
        <f>'Prop Data for Print'!L104</f>
        <v xml:space="preserve">
</v>
      </c>
      <c r="K121" s="83" t="str">
        <f>'Prop Data for Print'!M104</f>
        <v xml:space="preserve">Deborah Kemp
</v>
      </c>
    </row>
    <row r="122" spans="1:11" s="82" customFormat="1" ht="38.25" x14ac:dyDescent="0.2">
      <c r="A122" s="83" t="str">
        <f>'Prop Data for Print'!C105</f>
        <v>PARKVIEW ESTATES  
315 W Evans Creek Rd
Rogue River, OR  97537</v>
      </c>
      <c r="B122" s="83" t="str">
        <f>'Prop Data for Print'!D105</f>
        <v xml:space="preserve">ParkViewEstates@
PH: 541-690-6303
Fax: </v>
      </c>
      <c r="C122" s="83" t="str">
        <f>'Prop Data for Print'!E105</f>
        <v xml:space="preserve">Open Position
</v>
      </c>
      <c r="D122" s="83" t="str">
        <f>'Prop Data for Print'!F105</f>
        <v xml:space="preserve">Jose Cruz
</v>
      </c>
      <c r="E122" s="83" t="str">
        <f>'Prop Data for Print'!G105</f>
        <v xml:space="preserve">
</v>
      </c>
      <c r="F122" s="83" t="str">
        <f>'Prop Data for Print'!H105</f>
        <v>Brent Fabian
949-676-1880</v>
      </c>
      <c r="G122" s="83" t="str">
        <f>'Prop Data for Print'!I105</f>
        <v xml:space="preserve">09-30-2020
05-0574705
Parkview/Gold Hill, LLC </v>
      </c>
      <c r="H122" s="83" t="str">
        <f>'Prop Data for Print'!J105</f>
        <v>81
Jackson</v>
      </c>
      <c r="I122" s="83" t="str">
        <f>'Prop Data for Print'!K105</f>
        <v>MH Community
Senior/55+</v>
      </c>
      <c r="J122" s="83" t="str">
        <f>'Prop Data for Print'!L105</f>
        <v xml:space="preserve">
</v>
      </c>
      <c r="K122" s="83" t="str">
        <f>'Prop Data for Print'!M105</f>
        <v xml:space="preserve">Deborah Kemp
</v>
      </c>
    </row>
    <row r="123" spans="1:11" s="82" customFormat="1" ht="38.25" x14ac:dyDescent="0.2">
      <c r="A123" s="83" t="str">
        <f>'Prop Data for Print'!C106</f>
        <v>PEACHWOOD VILLAGE
1570 S Peach St
Medford, OR  97501</v>
      </c>
      <c r="B123" s="83" t="str">
        <f>'Prop Data for Print'!D106</f>
        <v xml:space="preserve">Peachwood@
PH: 541-734-2253
Fax: </v>
      </c>
      <c r="C123" s="83" t="str">
        <f>'Prop Data for Print'!E106</f>
        <v xml:space="preserve">Matthew Aragon
</v>
      </c>
      <c r="D123" s="83" t="str">
        <f>'Prop Data for Print'!F106</f>
        <v xml:space="preserve">
</v>
      </c>
      <c r="E123" s="83" t="str">
        <f>'Prop Data for Print'!G106</f>
        <v xml:space="preserve">
</v>
      </c>
      <c r="F123" s="83" t="str">
        <f>'Prop Data for Print'!H106</f>
        <v>Brent Fabian
949-676-1880</v>
      </c>
      <c r="G123" s="83" t="str">
        <f>'Prop Data for Print'!I106</f>
        <v>12-01-2025
39-5114079
Peachwood MHC, LLC</v>
      </c>
      <c r="H123" s="83" t="str">
        <f>'Prop Data for Print'!J106</f>
        <v>147
Jackson</v>
      </c>
      <c r="I123" s="83" t="str">
        <f>'Prop Data for Print'!K106</f>
        <v>MH Community
Family/All Age</v>
      </c>
      <c r="J123" s="83" t="str">
        <f>'Prop Data for Print'!L106</f>
        <v xml:space="preserve">
</v>
      </c>
      <c r="K123" s="83" t="str">
        <f>'Prop Data for Print'!M106</f>
        <v xml:space="preserve">Deborah Kemp
</v>
      </c>
    </row>
    <row r="124" spans="1:11" s="82" customFormat="1" ht="38.25" x14ac:dyDescent="0.2">
      <c r="A124" s="83" t="str">
        <f>'Prop Data for Print'!C107</f>
        <v>RIVER PLACE   
239 River Place Dr
Roseburg, OR  97471</v>
      </c>
      <c r="B124" s="83" t="str">
        <f>'Prop Data for Print'!D107</f>
        <v>River@
PH: 541-679-3927
Fax: 541-679-3945</v>
      </c>
      <c r="C124" s="83" t="str">
        <f>'Prop Data for Print'!E107</f>
        <v xml:space="preserve">Lewy Baughman
</v>
      </c>
      <c r="D124" s="83" t="str">
        <f>'Prop Data for Print'!F107</f>
        <v>Udi Seaton
541-580-8799
riverpace_tech1@</v>
      </c>
      <c r="E124" s="83" t="str">
        <f>'Prop Data for Print'!G107</f>
        <v xml:space="preserve">
</v>
      </c>
      <c r="F124" s="83" t="str">
        <f>'Prop Data for Print'!H107</f>
        <v>Brent Fabian
949-676-1880</v>
      </c>
      <c r="G124" s="83" t="str">
        <f>'Prop Data for Print'!I107</f>
        <v>06-20-2005
82-1041218
River Place MHC, LLC</v>
      </c>
      <c r="H124" s="83" t="str">
        <f>'Prop Data for Print'!J107</f>
        <v>159
Douglas</v>
      </c>
      <c r="I124" s="83" t="str">
        <f>'Prop Data for Print'!K107</f>
        <v>MH Community
Family/All Age</v>
      </c>
      <c r="J124" s="83" t="str">
        <f>'Prop Data for Print'!L107</f>
        <v xml:space="preserve">
</v>
      </c>
      <c r="K124" s="83" t="str">
        <f>'Prop Data for Print'!M107</f>
        <v xml:space="preserve">Deborah Kemp
</v>
      </c>
    </row>
    <row r="125" spans="1:11" s="82" customFormat="1" ht="38.25" x14ac:dyDescent="0.2">
      <c r="A125" s="83" t="str">
        <f>'Prop Data for Print'!C108</f>
        <v>ROGUE LEA ESTATES
414 Currie Ln
Grants Pass, OR  97526</v>
      </c>
      <c r="B125" s="83" t="str">
        <f>'Prop Data for Print'!D108</f>
        <v xml:space="preserve">Rogue@
PH: 541-476-9903
Fax: </v>
      </c>
      <c r="C125" s="83" t="str">
        <f>'Prop Data for Print'!E108</f>
        <v xml:space="preserve">Brandon Wiechec
</v>
      </c>
      <c r="D125" s="83" t="str">
        <f>'Prop Data for Print'!F108</f>
        <v>Cedar Hursh
Roguemaint@</v>
      </c>
      <c r="E125" s="83" t="str">
        <f>'Prop Data for Print'!G108</f>
        <v xml:space="preserve">
</v>
      </c>
      <c r="F125" s="83" t="str">
        <f>'Prop Data for Print'!H108</f>
        <v>Brent Fabian
949-676-1880</v>
      </c>
      <c r="G125" s="83" t="str">
        <f>'Prop Data for Print'!I108</f>
        <v>03-31-2011
90-0669816
Rogue Lea MHC, LLC</v>
      </c>
      <c r="H125" s="83" t="str">
        <f>'Prop Data for Print'!J108</f>
        <v>215
Josephine</v>
      </c>
      <c r="I125" s="83" t="str">
        <f>'Prop Data for Print'!K108</f>
        <v>MH Community
Senior/55+</v>
      </c>
      <c r="J125" s="83" t="str">
        <f>'Prop Data for Print'!L108</f>
        <v xml:space="preserve">
</v>
      </c>
      <c r="K125" s="83" t="str">
        <f>'Prop Data for Print'!M108</f>
        <v xml:space="preserve">Elizabeth Birrueta
</v>
      </c>
    </row>
    <row r="126" spans="1:11" s="82" customFormat="1" ht="38.25" x14ac:dyDescent="0.2">
      <c r="A126" s="83" t="str">
        <f>'Prop Data for Print'!C109</f>
        <v>TABLE ROCK     
6850 Downing Rd
Central Point, OR  97502</v>
      </c>
      <c r="B126" s="83" t="str">
        <f>'Prop Data for Print'!D109</f>
        <v>TableRock@
PH: 541-826-5511
Fax: 541-919-1849</v>
      </c>
      <c r="C126" s="83" t="str">
        <f>'Prop Data for Print'!E109</f>
        <v>Heather Ewart
mail: Butte Crest</v>
      </c>
      <c r="D126" s="83" t="str">
        <f>'Prop Data for Print'!F109</f>
        <v xml:space="preserve">Derek Schaller
</v>
      </c>
      <c r="E126" s="83" t="str">
        <f>'Prop Data for Print'!G109</f>
        <v xml:space="preserve">
</v>
      </c>
      <c r="F126" s="83" t="str">
        <f>'Prop Data for Print'!H109</f>
        <v>Brent Fabian
949-676-1880</v>
      </c>
      <c r="G126" s="83" t="str">
        <f>'Prop Data for Print'!I109</f>
        <v>02-07-2017
81-4957836
Table Rock MHC, LLC</v>
      </c>
      <c r="H126" s="83" t="str">
        <f>'Prop Data for Print'!J109</f>
        <v>75
Jackson</v>
      </c>
      <c r="I126" s="83" t="str">
        <f>'Prop Data for Print'!K109</f>
        <v>MH Community
Family/All Age</v>
      </c>
      <c r="J126" s="83" t="str">
        <f>'Prop Data for Print'!L109</f>
        <v xml:space="preserve">
</v>
      </c>
      <c r="K126" s="83" t="str">
        <f>'Prop Data for Print'!M109</f>
        <v xml:space="preserve">Elizabeth Birrueta
</v>
      </c>
    </row>
    <row r="127" spans="1:11" s="82" customFormat="1" ht="15.75" x14ac:dyDescent="0.2">
      <c r="A127" s="156" t="str">
        <f>Supervisors!J9</f>
        <v>Jennifer Peters                                                       949-486-7122                                                       JPeters@ipgliving.com                                                       Portfolio: 1534 / 11 Properties</v>
      </c>
      <c r="B127" s="157"/>
      <c r="C127" s="157"/>
      <c r="D127" s="157"/>
      <c r="E127" s="157"/>
      <c r="F127" s="157"/>
      <c r="G127" s="157"/>
      <c r="H127" s="157"/>
      <c r="I127" s="157"/>
      <c r="J127" s="157"/>
      <c r="K127" s="157"/>
    </row>
    <row r="128" spans="1:11" s="82" customFormat="1" ht="38.25" x14ac:dyDescent="0.2">
      <c r="A128" s="83" t="str">
        <f>'Prop Data for Print'!C110</f>
        <v>ALPINE VISTA VILLAGE
6069 Golden Willow Ct
Loveland, CO  80538</v>
      </c>
      <c r="B128" s="83" t="str">
        <f>'Prop Data for Print'!D110</f>
        <v xml:space="preserve">Alpinevista@
PH: 970-663-4655
Fax: </v>
      </c>
      <c r="C128" s="83" t="str">
        <f>'Prop Data for Print'!E110</f>
        <v xml:space="preserve">Alysa Hart
</v>
      </c>
      <c r="D128" s="83" t="str">
        <f>'Prop Data for Print'!F110</f>
        <v xml:space="preserve">Abel Ramirez
970-652-5117
</v>
      </c>
      <c r="E128" s="83" t="str">
        <f>'Prop Data for Print'!G110</f>
        <v xml:space="preserve">
</v>
      </c>
      <c r="F128" s="83" t="str">
        <f>'Prop Data for Print'!H110</f>
        <v>Nicholas Gardner
949-486-7121</v>
      </c>
      <c r="G128" s="83" t="str">
        <f>'Prop Data for Print'!I110</f>
        <v>11-30-2018
83-2230887
Alpine Vista MHC, LLC</v>
      </c>
      <c r="H128" s="83" t="str">
        <f>'Prop Data for Print'!J110</f>
        <v>123
Larimer</v>
      </c>
      <c r="I128" s="83" t="str">
        <f>'Prop Data for Print'!K110</f>
        <v>MH Community
Family/All Age</v>
      </c>
      <c r="J128" s="83" t="str">
        <f>'Prop Data for Print'!L110</f>
        <v xml:space="preserve">
</v>
      </c>
      <c r="K128" s="83" t="str">
        <f>'Prop Data for Print'!M110</f>
        <v xml:space="preserve">Elizabeth Birrueta
</v>
      </c>
    </row>
    <row r="129" spans="1:11" s="82" customFormat="1" ht="38.25" x14ac:dyDescent="0.2">
      <c r="A129" s="83" t="str">
        <f>'Prop Data for Print'!C111</f>
        <v>APPLE TREE
5033 Country Road 335 Trlr 48
New Castle, CO  81647</v>
      </c>
      <c r="B129" s="83" t="str">
        <f>'Prop Data for Print'!D111</f>
        <v xml:space="preserve">AppleTree@
PH: 970-984-2247
Fax: </v>
      </c>
      <c r="C129" s="83" t="str">
        <f>'Prop Data for Print'!E111</f>
        <v>Rachael Koschak (Asst Mgr)
BLF Utilities</v>
      </c>
      <c r="D129" s="83" t="str">
        <f>'Prop Data for Print'!F111</f>
        <v>Henry Hendrickson (Mgr)
970-989-5279
AppleTree_maint@</v>
      </c>
      <c r="E129" s="83" t="str">
        <f>'Prop Data for Print'!G111</f>
        <v xml:space="preserve">
</v>
      </c>
      <c r="F129" s="83" t="str">
        <f>'Prop Data for Print'!H111</f>
        <v>Nicholas Gardner
949-486-7121</v>
      </c>
      <c r="G129" s="83" t="str">
        <f>'Prop Data for Print'!I111</f>
        <v>11-20-2020
85-3829657
Apple Tree MHC, LLC</v>
      </c>
      <c r="H129" s="83" t="str">
        <f>'Prop Data for Print'!J111</f>
        <v>294
Garfield</v>
      </c>
      <c r="I129" s="83" t="str">
        <f>'Prop Data for Print'!K111</f>
        <v>MH Community
Family/All Age</v>
      </c>
      <c r="J129" s="83" t="str">
        <f>'Prop Data for Print'!L111</f>
        <v xml:space="preserve">
</v>
      </c>
      <c r="K129" s="83" t="str">
        <f>'Prop Data for Print'!M111</f>
        <v xml:space="preserve">Elizabeth Birrueta
</v>
      </c>
    </row>
    <row r="130" spans="1:11" s="82" customFormat="1" ht="38.25" x14ac:dyDescent="0.2">
      <c r="A130" s="83" t="str">
        <f>'Prop Data for Print'!C112</f>
        <v>BELLA VISTA
333 37th St
Evans, CO  80620</v>
      </c>
      <c r="B130" s="83" t="str">
        <f>'Prop Data for Print'!D112</f>
        <v xml:space="preserve">Bellavista@
PH: 970-342-0511
Fax: </v>
      </c>
      <c r="C130" s="83" t="str">
        <f>'Prop Data for Print'!E112</f>
        <v>Ashley Gonzalez 
mail: Terrace Park</v>
      </c>
      <c r="D130" s="83" t="str">
        <f>'Prop Data for Print'!F112</f>
        <v>Patrick Thompson 
970-430-7251
BellaVista_gk1@</v>
      </c>
      <c r="E130" s="83" t="str">
        <f>'Prop Data for Print'!G112</f>
        <v xml:space="preserve">
</v>
      </c>
      <c r="F130" s="83" t="str">
        <f>'Prop Data for Print'!H112</f>
        <v>Nicholas Gardner
949-486-7121</v>
      </c>
      <c r="G130" s="83" t="str">
        <f>'Prop Data for Print'!I112</f>
        <v>01-17-2020
84-3656923
Bella Vista MHC, LLC</v>
      </c>
      <c r="H130" s="83" t="str">
        <f>'Prop Data for Print'!J112</f>
        <v>52
Weld</v>
      </c>
      <c r="I130" s="83" t="str">
        <f>'Prop Data for Print'!K112</f>
        <v>MH Community
Family/All Age</v>
      </c>
      <c r="J130" s="83" t="str">
        <f>'Prop Data for Print'!L112</f>
        <v xml:space="preserve">
</v>
      </c>
      <c r="K130" s="83" t="str">
        <f>'Prop Data for Print'!M112</f>
        <v xml:space="preserve">Elizabeth Birrueta
</v>
      </c>
    </row>
    <row r="131" spans="1:11" s="82" customFormat="1" ht="38.25" x14ac:dyDescent="0.2">
      <c r="A131" s="83" t="str">
        <f>'Prop Data for Print'!C113</f>
        <v>CASTLE PARK
2 Darren St
Castle Rock, CO  80109</v>
      </c>
      <c r="B131" s="83" t="str">
        <f>'Prop Data for Print'!D113</f>
        <v xml:space="preserve">Castle@
PH: 720-510-3108
Fax: </v>
      </c>
      <c r="C131" s="83" t="str">
        <f>'Prop Data for Print'!E113</f>
        <v xml:space="preserve">Analiz Hart
</v>
      </c>
      <c r="D131" s="83" t="str">
        <f>'Prop Data for Print'!F113</f>
        <v>Open Position
CastlePark_tech1@</v>
      </c>
      <c r="E131" s="83" t="str">
        <f>'Prop Data for Print'!G113</f>
        <v xml:space="preserve">
</v>
      </c>
      <c r="F131" s="83" t="str">
        <f>'Prop Data for Print'!H113</f>
        <v>Nicholas Gardner
949-486-7121</v>
      </c>
      <c r="G131" s="83" t="str">
        <f>'Prop Data for Print'!I113</f>
        <v>01-15-2019
83-2651492
Castle Park MHC, LLC</v>
      </c>
      <c r="H131" s="83" t="str">
        <f>'Prop Data for Print'!J113</f>
        <v>74
Douglas</v>
      </c>
      <c r="I131" s="83" t="str">
        <f>'Prop Data for Print'!K113</f>
        <v>MH Community
Family/All Age</v>
      </c>
      <c r="J131" s="83" t="str">
        <f>'Prop Data for Print'!L113</f>
        <v xml:space="preserve">
</v>
      </c>
      <c r="K131" s="83" t="str">
        <f>'Prop Data for Print'!M113</f>
        <v xml:space="preserve">Elizabeth Birrueta
</v>
      </c>
    </row>
    <row r="132" spans="1:11" s="82" customFormat="1" ht="38.25" x14ac:dyDescent="0.2">
      <c r="A132" s="83" t="str">
        <f>'Prop Data for Print'!C114</f>
        <v>COUNTRY ESTATES (CO)
3500 35th Ave
Greeley, CO  80634</v>
      </c>
      <c r="B132" s="83" t="str">
        <f>'Prop Data for Print'!D114</f>
        <v xml:space="preserve">CountryEstatesCO@
PH: 970-330-2690
Fax: </v>
      </c>
      <c r="C132" s="83" t="str">
        <f>'Prop Data for Print'!E114</f>
        <v xml:space="preserve">Karen Fernandez
</v>
      </c>
      <c r="D132" s="83" t="str">
        <f>'Prop Data for Print'!F114</f>
        <v xml:space="preserve">Russell Higgins
970-381-3370
</v>
      </c>
      <c r="E132" s="83" t="str">
        <f>'Prop Data for Print'!G114</f>
        <v xml:space="preserve">
</v>
      </c>
      <c r="F132" s="83" t="str">
        <f>'Prop Data for Print'!H114</f>
        <v>Nicholas Gardner
949-486-7121</v>
      </c>
      <c r="G132" s="83" t="str">
        <f>'Prop Data for Print'!I114</f>
        <v>01-15-2021
85-4173830
Country Estates CO, LLC</v>
      </c>
      <c r="H132" s="83" t="str">
        <f>'Prop Data for Print'!J114</f>
        <v>195
Weld</v>
      </c>
      <c r="I132" s="83" t="str">
        <f>'Prop Data for Print'!K114</f>
        <v>MH Community
Family/All Age</v>
      </c>
      <c r="J132" s="83" t="str">
        <f>'Prop Data for Print'!L114</f>
        <v xml:space="preserve">
</v>
      </c>
      <c r="K132" s="83" t="str">
        <f>'Prop Data for Print'!M114</f>
        <v xml:space="preserve">Elizabeth Birrueta
</v>
      </c>
    </row>
    <row r="133" spans="1:11" s="82" customFormat="1" ht="38.25" x14ac:dyDescent="0.2">
      <c r="A133" s="83" t="str">
        <f>'Prop Data for Print'!C115</f>
        <v>LAFAYETTE GARDENS
11700 E So. Boulder Rd #300
Lafayette, CO  80026</v>
      </c>
      <c r="B133" s="83" t="str">
        <f>'Prop Data for Print'!D115</f>
        <v xml:space="preserve">Lafayette@
PH: 303-665-5822
Fax: </v>
      </c>
      <c r="C133" s="83" t="str">
        <f>'Prop Data for Print'!E115</f>
        <v xml:space="preserve">AnnaMay Smolinsky
</v>
      </c>
      <c r="D133" s="83" t="str">
        <f>'Prop Data for Print'!F115</f>
        <v xml:space="preserve">Russell Machado
720-569-2682
</v>
      </c>
      <c r="E133" s="83" t="str">
        <f>'Prop Data for Print'!G115</f>
        <v xml:space="preserve">
</v>
      </c>
      <c r="F133" s="83" t="str">
        <f>'Prop Data for Print'!H115</f>
        <v>Nicholas Gardner
949-486-7121</v>
      </c>
      <c r="G133" s="83" t="str">
        <f>'Prop Data for Print'!I115</f>
        <v>10-28-2019
84-2803310
Lafayette MHC, LLC</v>
      </c>
      <c r="H133" s="83" t="str">
        <f>'Prop Data for Print'!J115</f>
        <v>135
Boulder</v>
      </c>
      <c r="I133" s="83" t="str">
        <f>'Prop Data for Print'!K115</f>
        <v>MH Community
Family/All Age</v>
      </c>
      <c r="J133" s="83" t="str">
        <f>'Prop Data for Print'!L115</f>
        <v xml:space="preserve">
</v>
      </c>
      <c r="K133" s="83" t="str">
        <f>'Prop Data for Print'!M115</f>
        <v xml:space="preserve">Elizabeth Birrueta
</v>
      </c>
    </row>
    <row r="134" spans="1:11" s="82" customFormat="1" ht="38.25" x14ac:dyDescent="0.2">
      <c r="A134" s="83" t="str">
        <f>'Prop Data for Print'!C116</f>
        <v>MOUNTAIN VIEW
900 Mountain View Ave
Longmont, CO  80501</v>
      </c>
      <c r="B134" s="83" t="str">
        <f>'Prop Data for Print'!D116</f>
        <v xml:space="preserve">MountainView@
PH: 303-772-0911
Fax: </v>
      </c>
      <c r="C134" s="83" t="str">
        <f>'Prop Data for Print'!E116</f>
        <v xml:space="preserve">Natalie Olson
</v>
      </c>
      <c r="D134" s="83" t="str">
        <f>'Prop Data for Print'!F116</f>
        <v xml:space="preserve">Tony Robertson
720-340-0878
</v>
      </c>
      <c r="E134" s="83" t="str">
        <f>'Prop Data for Print'!G116</f>
        <v xml:space="preserve">
</v>
      </c>
      <c r="F134" s="83" t="str">
        <f>'Prop Data for Print'!H116</f>
        <v>Nicholas Gardner
949-486-7121</v>
      </c>
      <c r="G134" s="83" t="str">
        <f>'Prop Data for Print'!I116</f>
        <v>08-23-2021
87-1055099
IPG Capital Mountain View MHC, LLC</v>
      </c>
      <c r="H134" s="83" t="str">
        <f>'Prop Data for Print'!J116</f>
        <v>81
Boulder</v>
      </c>
      <c r="I134" s="83" t="str">
        <f>'Prop Data for Print'!K116</f>
        <v>MH Community
Senior/55+</v>
      </c>
      <c r="J134" s="83" t="str">
        <f>'Prop Data for Print'!L116</f>
        <v xml:space="preserve">
</v>
      </c>
      <c r="K134" s="83" t="str">
        <f>'Prop Data for Print'!M116</f>
        <v xml:space="preserve">Elizabeth Birrueta
</v>
      </c>
    </row>
    <row r="135" spans="1:11" s="82" customFormat="1" ht="38.25" x14ac:dyDescent="0.2">
      <c r="A135" s="83" t="str">
        <f>'Prop Data for Print'!C117</f>
        <v>TERRACE PARK
2200 37th St #116
Evans, CO  80620</v>
      </c>
      <c r="B135" s="83" t="str">
        <f>'Prop Data for Print'!D117</f>
        <v xml:space="preserve">Terrace@
PH: 970-396-1212
Fax: </v>
      </c>
      <c r="C135" s="83" t="str">
        <f>'Prop Data for Print'!E117</f>
        <v>Ashley Gonzalez 
FedEx: space #116</v>
      </c>
      <c r="D135" s="83" t="str">
        <f>'Prop Data for Print'!F117</f>
        <v xml:space="preserve">Patrick Thompson 
970-430-7251
</v>
      </c>
      <c r="E135" s="83" t="str">
        <f>'Prop Data for Print'!G117</f>
        <v xml:space="preserve">
</v>
      </c>
      <c r="F135" s="83" t="str">
        <f>'Prop Data for Print'!H117</f>
        <v>Nicholas Gardner
949-486-7121</v>
      </c>
      <c r="G135" s="83" t="str">
        <f>'Prop Data for Print'!I117</f>
        <v>08-20-2020
85-1583114
Terrace Park MHC, LLC</v>
      </c>
      <c r="H135" s="83" t="str">
        <f>'Prop Data for Print'!J117</f>
        <v>119
Weld</v>
      </c>
      <c r="I135" s="83" t="str">
        <f>'Prop Data for Print'!K117</f>
        <v>MH Community
Senior/55+</v>
      </c>
      <c r="J135" s="83" t="str">
        <f>'Prop Data for Print'!L117</f>
        <v xml:space="preserve">
</v>
      </c>
      <c r="K135" s="83" t="str">
        <f>'Prop Data for Print'!M117</f>
        <v xml:space="preserve">Elizabeth Birrueta
</v>
      </c>
    </row>
    <row r="136" spans="1:11" s="82" customFormat="1" ht="38.25" x14ac:dyDescent="0.2">
      <c r="A136" s="83" t="str">
        <f>'Prop Data for Print'!C118</f>
        <v>GLENBRIER PARK
7000 Bunch Ct
Boise, ID  83714</v>
      </c>
      <c r="B136" s="83" t="str">
        <f>'Prop Data for Print'!D118</f>
        <v xml:space="preserve">Glenbrier@
PH: 208-853-8490
Fax: </v>
      </c>
      <c r="C136" s="83" t="str">
        <f>'Prop Data for Print'!E118</f>
        <v xml:space="preserve">Seamus O'Brien
</v>
      </c>
      <c r="D136" s="83" t="str">
        <f>'Prop Data for Print'!F118</f>
        <v>Brody Alspach
Glenbrier_tech1@</v>
      </c>
      <c r="E136" s="83" t="str">
        <f>'Prop Data for Print'!G118</f>
        <v xml:space="preserve">
</v>
      </c>
      <c r="F136" s="83" t="str">
        <f>'Prop Data for Print'!H118</f>
        <v>Chris Bowden
949-486-7153</v>
      </c>
      <c r="G136" s="83" t="str">
        <f>'Prop Data for Print'!I118</f>
        <v>09-28-2017
82-3734418
Glenbrier/Granger MHC, LLC</v>
      </c>
      <c r="H136" s="83" t="str">
        <f>'Prop Data for Print'!J118</f>
        <v>102
Ada</v>
      </c>
      <c r="I136" s="83" t="str">
        <f>'Prop Data for Print'!K118</f>
        <v>MH Community
Senior/55+</v>
      </c>
      <c r="J136" s="83" t="str">
        <f>'Prop Data for Print'!L118</f>
        <v xml:space="preserve">
</v>
      </c>
      <c r="K136" s="83" t="str">
        <f>'Prop Data for Print'!M118</f>
        <v xml:space="preserve">Deborah Kemp
</v>
      </c>
    </row>
    <row r="137" spans="1:11" s="82" customFormat="1" ht="38.25" x14ac:dyDescent="0.2">
      <c r="A137" s="83" t="str">
        <f>'Prop Data for Print'!C119</f>
        <v>GRANGER SENIOR
10030 N DeWitt Ln
Boise, ID  83704</v>
      </c>
      <c r="B137" s="83" t="str">
        <f>'Prop Data for Print'!D119</f>
        <v xml:space="preserve">Granger@
PH: 208-871-2256
Fax: </v>
      </c>
      <c r="C137" s="83" t="str">
        <f>'Prop Data for Print'!E119</f>
        <v>Seamus O'Brien
FedEx: Glenbrier</v>
      </c>
      <c r="D137" s="83" t="str">
        <f>'Prop Data for Print'!F119</f>
        <v>Brody Alspach
Glenbrier_tech1@</v>
      </c>
      <c r="E137" s="83" t="str">
        <f>'Prop Data for Print'!G119</f>
        <v xml:space="preserve">
</v>
      </c>
      <c r="F137" s="83" t="str">
        <f>'Prop Data for Print'!H119</f>
        <v>Chris Bowden
949-486-7153</v>
      </c>
      <c r="G137" s="83" t="str">
        <f>'Prop Data for Print'!I119</f>
        <v>09-28-2017
82-3734418
Glenbrier/Granger MHC, LLC</v>
      </c>
      <c r="H137" s="83" t="str">
        <f>'Prop Data for Print'!J119</f>
        <v>65
Ada</v>
      </c>
      <c r="I137" s="83" t="str">
        <f>'Prop Data for Print'!K119</f>
        <v>MH Community
Senior/55+</v>
      </c>
      <c r="J137" s="83" t="str">
        <f>'Prop Data for Print'!L119</f>
        <v xml:space="preserve">
</v>
      </c>
      <c r="K137" s="83" t="str">
        <f>'Prop Data for Print'!M119</f>
        <v xml:space="preserve">Deborah Kemp
</v>
      </c>
    </row>
    <row r="138" spans="1:11" s="82" customFormat="1" ht="38.25" x14ac:dyDescent="0.2">
      <c r="A138" s="83" t="str">
        <f>'Prop Data for Print'!C120</f>
        <v>RUSTIC ACRES
501 W Greenleaf St
Boise, ID  83713</v>
      </c>
      <c r="B138" s="83" t="str">
        <f>'Prop Data for Print'!D120</f>
        <v>Rustic@
PH: 208-375-3043
Fax: 208-375-3099</v>
      </c>
      <c r="C138" s="83" t="str">
        <f>'Prop Data for Print'!E120</f>
        <v xml:space="preserve">Misty Rawlins
</v>
      </c>
      <c r="D138" s="83" t="str">
        <f>'Prop Data for Print'!F120</f>
        <v xml:space="preserve">Mark Richesin
208-841-1750
</v>
      </c>
      <c r="E138" s="83" t="str">
        <f>'Prop Data for Print'!G120</f>
        <v xml:space="preserve">
</v>
      </c>
      <c r="F138" s="83" t="str">
        <f>'Prop Data for Print'!H120</f>
        <v>Chris Bowden
949-486-7153</v>
      </c>
      <c r="G138" s="83" t="str">
        <f>'Prop Data for Print'!I120</f>
        <v>09-22-2005
04-3826458
Rustic Acres MHC, LLC</v>
      </c>
      <c r="H138" s="83" t="str">
        <f>'Prop Data for Print'!J120</f>
        <v>294
Ada</v>
      </c>
      <c r="I138" s="83" t="str">
        <f>'Prop Data for Print'!K120</f>
        <v>MH Community
Family/All Age</v>
      </c>
      <c r="J138" s="83" t="str">
        <f>'Prop Data for Print'!L120</f>
        <v xml:space="preserve">
</v>
      </c>
      <c r="K138" s="83" t="str">
        <f>'Prop Data for Print'!M120</f>
        <v xml:space="preserve">Deborah Kemp
</v>
      </c>
    </row>
    <row r="139" spans="1:11" s="82" customFormat="1" ht="15.75" x14ac:dyDescent="0.2">
      <c r="A139" s="156" t="str">
        <f>Supervisors!J10</f>
        <v>Jessica Hensley                                                       949-486-7173                                                       JHensley@ipgliving.com                                                       Portfolio: 1596 / 11 Properties</v>
      </c>
      <c r="B139" s="157"/>
      <c r="C139" s="157"/>
      <c r="D139" s="157"/>
      <c r="E139" s="157"/>
      <c r="F139" s="157"/>
      <c r="G139" s="157"/>
      <c r="H139" s="157"/>
      <c r="I139" s="157"/>
      <c r="J139" s="157"/>
      <c r="K139" s="157"/>
    </row>
    <row r="140" spans="1:11" s="82" customFormat="1" ht="38.25" x14ac:dyDescent="0.2">
      <c r="A140" s="83" t="str">
        <f>'Prop Data for Print'!C121</f>
        <v>CHALET VILLAGE 
205 S 54th St #119
Springfield, OR  97478</v>
      </c>
      <c r="B140" s="83" t="str">
        <f>'Prop Data for Print'!D121</f>
        <v>Chalet@
PH: 541-747-8311
Fax: 541-747-9096</v>
      </c>
      <c r="C140" s="83" t="str">
        <f>'Prop Data for Print'!E121</f>
        <v xml:space="preserve">Cheryl Evenson
</v>
      </c>
      <c r="D140" s="83" t="str">
        <f>'Prop Data for Print'!F121</f>
        <v>Armando Diaz
Chalet_tech1@</v>
      </c>
      <c r="E140" s="83" t="str">
        <f>'Prop Data for Print'!G121</f>
        <v xml:space="preserve">
</v>
      </c>
      <c r="F140" s="83" t="str">
        <f>'Prop Data for Print'!H121</f>
        <v>Brent Fabian
949-676-1880</v>
      </c>
      <c r="G140" s="83" t="str">
        <f>'Prop Data for Print'!I121</f>
        <v xml:space="preserve">11-29-2004
13-4290019
Chalet Village MHC, LLC </v>
      </c>
      <c r="H140" s="83" t="str">
        <f>'Prop Data for Print'!J121</f>
        <v>122
24RV Park
Lane</v>
      </c>
      <c r="I140" s="83" t="str">
        <f>'Prop Data for Print'!K121</f>
        <v>MH Community
Senior/55+</v>
      </c>
      <c r="J140" s="83" t="str">
        <f>'Prop Data for Print'!L121</f>
        <v xml:space="preserve">
</v>
      </c>
      <c r="K140" s="83" t="str">
        <f>'Prop Data for Print'!M121</f>
        <v xml:space="preserve">Deborah Kemp
</v>
      </c>
    </row>
    <row r="141" spans="1:11" s="82" customFormat="1" ht="51" x14ac:dyDescent="0.2">
      <c r="A141" s="83" t="str">
        <f>'Prop Data for Print'!C122</f>
        <v>CHURCHILL MEADOWS 
1415 S Bertelsen Rd #20
Eugene, OR  97402</v>
      </c>
      <c r="B141" s="83" t="str">
        <f>'Prop Data for Print'!D122</f>
        <v>Churchill@
PH: 541-344-1616
Fax: 541-343-9414</v>
      </c>
      <c r="C141" s="83" t="str">
        <f>'Prop Data for Print'!E122</f>
        <v xml:space="preserve">Chelsea Shelton
</v>
      </c>
      <c r="D141" s="83" t="str">
        <f>'Prop Data for Print'!F122</f>
        <v xml:space="preserve">Alexander Morales Morales
</v>
      </c>
      <c r="E141" s="83" t="str">
        <f>'Prop Data for Print'!G122</f>
        <v xml:space="preserve">
</v>
      </c>
      <c r="F141" s="83" t="str">
        <f>'Prop Data for Print'!H122</f>
        <v>Brent Fabian
949-676-1880</v>
      </c>
      <c r="G141" s="83" t="str">
        <f>'Prop Data for Print'!I122</f>
        <v xml:space="preserve">07-21-2005
42-1670556
Churchill Meadows MHC, LLC </v>
      </c>
      <c r="H141" s="83" t="str">
        <f>'Prop Data for Print'!J122</f>
        <v>159
Lane</v>
      </c>
      <c r="I141" s="83" t="str">
        <f>'Prop Data for Print'!K122</f>
        <v>MH Community
Family/All Age</v>
      </c>
      <c r="J141" s="83" t="str">
        <f>'Prop Data for Print'!L122</f>
        <v xml:space="preserve">
</v>
      </c>
      <c r="K141" s="83" t="str">
        <f>'Prop Data for Print'!M122</f>
        <v xml:space="preserve">Deborah Kemp
</v>
      </c>
    </row>
    <row r="142" spans="1:11" s="82" customFormat="1" ht="38.25" x14ac:dyDescent="0.2">
      <c r="A142" s="83" t="str">
        <f>'Prop Data for Print'!C123</f>
        <v>COLUMBUS GREENS
5050 Columbus St SE #41
Albany, OR  97322</v>
      </c>
      <c r="B142" s="83" t="str">
        <f>'Prop Data for Print'!D123</f>
        <v>Columbus@
PH: 541-928-5163
Fax: 541-967-3292</v>
      </c>
      <c r="C142" s="83" t="str">
        <f>'Prop Data for Print'!E123</f>
        <v xml:space="preserve">Crystal Matthews
</v>
      </c>
      <c r="D142" s="83" t="str">
        <f>'Prop Data for Print'!F123</f>
        <v>Michael De Olus
Columbus_tech1@</v>
      </c>
      <c r="E142" s="83" t="str">
        <f>'Prop Data for Print'!G123</f>
        <v xml:space="preserve">
</v>
      </c>
      <c r="F142" s="83" t="str">
        <f>'Prop Data for Print'!H123</f>
        <v>Brent Fabian
949-676-1880</v>
      </c>
      <c r="G142" s="83" t="str">
        <f>'Prop Data for Print'!I123</f>
        <v>09-10-2013
46-2955391
Columbus Greens MHC, LLC</v>
      </c>
      <c r="H142" s="83" t="str">
        <f>'Prop Data for Print'!J123</f>
        <v>268
Linn</v>
      </c>
      <c r="I142" s="83" t="str">
        <f>'Prop Data for Print'!K123</f>
        <v>MH Community
Family/All Age</v>
      </c>
      <c r="J142" s="83" t="str">
        <f>'Prop Data for Print'!L123</f>
        <v xml:space="preserve">
</v>
      </c>
      <c r="K142" s="83" t="str">
        <f>'Prop Data for Print'!M123</f>
        <v xml:space="preserve">Deborah Kemp
</v>
      </c>
    </row>
    <row r="143" spans="1:11" s="82" customFormat="1" ht="38.25" x14ac:dyDescent="0.2">
      <c r="A143" s="83" t="str">
        <f>'Prop Data for Print'!C124</f>
        <v>GOLDEN OAKS
1125 58th St #106
Springfield, OR  97478</v>
      </c>
      <c r="B143" s="83" t="str">
        <f>'Prop Data for Print'!D124</f>
        <v>GoldenOaks@
PH: 541-747-1123
Fax: 541-636-0266</v>
      </c>
      <c r="C143" s="83" t="str">
        <f>'Prop Data for Print'!E124</f>
        <v xml:space="preserve">Kara Hannigan
</v>
      </c>
      <c r="D143" s="83" t="str">
        <f>'Prop Data for Print'!F124</f>
        <v xml:space="preserve">
</v>
      </c>
      <c r="E143" s="83" t="str">
        <f>'Prop Data for Print'!G124</f>
        <v xml:space="preserve">
</v>
      </c>
      <c r="F143" s="83" t="str">
        <f>'Prop Data for Print'!H124</f>
        <v>Brent Fabian
949-676-1880</v>
      </c>
      <c r="G143" s="83" t="str">
        <f>'Prop Data for Print'!I124</f>
        <v>11-20-2014
47-1984298
Golden Oaks MHC, LLC</v>
      </c>
      <c r="H143" s="83" t="str">
        <f>'Prop Data for Print'!J124</f>
        <v>117
Lane</v>
      </c>
      <c r="I143" s="83" t="str">
        <f>'Prop Data for Print'!K124</f>
        <v>MH Community
Senior/55+</v>
      </c>
      <c r="J143" s="83" t="str">
        <f>'Prop Data for Print'!L124</f>
        <v xml:space="preserve">
</v>
      </c>
      <c r="K143" s="83" t="str">
        <f>'Prop Data for Print'!M124</f>
        <v xml:space="preserve">Deborah Kemp
</v>
      </c>
    </row>
    <row r="144" spans="1:11" s="82" customFormat="1" ht="38.25" x14ac:dyDescent="0.2">
      <c r="A144" s="83" t="str">
        <f>'Prop Data for Print'!C125</f>
        <v>GRANADA  
5335 Daisy St
Springfield, OR  97478</v>
      </c>
      <c r="B144" s="83" t="str">
        <f>'Prop Data for Print'!D125</f>
        <v>Granada@
PH: 541-747-4919
Fax: 541-726-8384</v>
      </c>
      <c r="C144" s="83" t="str">
        <f>'Prop Data for Print'!E125</f>
        <v>Marion Clark
mail: Santiago</v>
      </c>
      <c r="D144" s="83" t="str">
        <f>'Prop Data for Print'!F125</f>
        <v xml:space="preserve">Zachary Hodson
</v>
      </c>
      <c r="E144" s="83" t="str">
        <f>'Prop Data for Print'!G125</f>
        <v xml:space="preserve">
</v>
      </c>
      <c r="F144" s="83" t="str">
        <f>'Prop Data for Print'!H125</f>
        <v>Brent Fabian
949-676-1880</v>
      </c>
      <c r="G144" s="83" t="str">
        <f>'Prop Data for Print'!I125</f>
        <v>08-24-2018
87-3142675
Granada Santiago MHC, LLC</v>
      </c>
      <c r="H144" s="83" t="str">
        <f>'Prop Data for Print'!J125</f>
        <v>113
Lane</v>
      </c>
      <c r="I144" s="83" t="str">
        <f>'Prop Data for Print'!K125</f>
        <v>MH Community
Family/All Age</v>
      </c>
      <c r="J144" s="83" t="str">
        <f>'Prop Data for Print'!L125</f>
        <v xml:space="preserve">
</v>
      </c>
      <c r="K144" s="83" t="str">
        <f>'Prop Data for Print'!M125</f>
        <v xml:space="preserve">Deborah Kemp
</v>
      </c>
    </row>
    <row r="145" spans="1:11" s="82" customFormat="1" ht="38.25" x14ac:dyDescent="0.2">
      <c r="A145" s="83" t="str">
        <f>'Prop Data for Print'!C126</f>
        <v>MILL CREEK ESTATES
112 Carmel Dr SE # 95
Aumsville, OR  97325</v>
      </c>
      <c r="B145" s="83" t="str">
        <f>'Prop Data for Print'!D126</f>
        <v>MillCreek@
PH: 503-749-2610
Fax: 503-715-1281</v>
      </c>
      <c r="C145" s="83" t="str">
        <f>'Prop Data for Print'!E126</f>
        <v xml:space="preserve">Rose Sanderson
</v>
      </c>
      <c r="D145" s="83" t="str">
        <f>'Prop Data for Print'!F126</f>
        <v xml:space="preserve">Erik Nelson
</v>
      </c>
      <c r="E145" s="83" t="str">
        <f>'Prop Data for Print'!G126</f>
        <v xml:space="preserve">
</v>
      </c>
      <c r="F145" s="83" t="str">
        <f>'Prop Data for Print'!H126</f>
        <v>Brent Fabian
949-676-1880</v>
      </c>
      <c r="G145" s="83" t="str">
        <f>'Prop Data for Print'!I126</f>
        <v>04-14-2005
82-1027257
Mill Creek MHC LLC</v>
      </c>
      <c r="H145" s="83" t="str">
        <f>'Prop Data for Print'!J126</f>
        <v>110
Marion</v>
      </c>
      <c r="I145" s="83" t="str">
        <f>'Prop Data for Print'!K126</f>
        <v>MH Community
Family/All Age</v>
      </c>
      <c r="J145" s="83" t="str">
        <f>'Prop Data for Print'!L126</f>
        <v xml:space="preserve">
</v>
      </c>
      <c r="K145" s="83" t="str">
        <f>'Prop Data for Print'!M126</f>
        <v xml:space="preserve">Deborah Kemp
</v>
      </c>
    </row>
    <row r="146" spans="1:11" s="82" customFormat="1" ht="38.25" x14ac:dyDescent="0.2">
      <c r="A146" s="83" t="str">
        <f>'Prop Data for Print'!C127</f>
        <v>MONMOUTH MOBILE ESTATES
151 Edwards Rd
Monmouth, OR  97361</v>
      </c>
      <c r="B146" s="83" t="str">
        <f>'Prop Data for Print'!D127</f>
        <v>Monmouth@
PH: 503-838-5600
Fax: 503- 838-2130</v>
      </c>
      <c r="C146" s="83" t="str">
        <f>'Prop Data for Print'!E127</f>
        <v xml:space="preserve">Christy Bannister
</v>
      </c>
      <c r="D146" s="83" t="str">
        <f>'Prop Data for Print'!F127</f>
        <v xml:space="preserve">Kody Burggraf
</v>
      </c>
      <c r="E146" s="83" t="str">
        <f>'Prop Data for Print'!G127</f>
        <v xml:space="preserve">
</v>
      </c>
      <c r="F146" s="83" t="str">
        <f>'Prop Data for Print'!H127</f>
        <v>Brent Fabian
949-676-1880</v>
      </c>
      <c r="G146" s="83" t="str">
        <f>'Prop Data for Print'!I127</f>
        <v>10-19-2007
74-3225169
Monmouth Village, LLC</v>
      </c>
      <c r="H146" s="83" t="str">
        <f>'Prop Data for Print'!J127</f>
        <v>151
Polk</v>
      </c>
      <c r="I146" s="83" t="str">
        <f>'Prop Data for Print'!K127</f>
        <v>MH Community
Family/All Age</v>
      </c>
      <c r="J146" s="83" t="str">
        <f>'Prop Data for Print'!L127</f>
        <v xml:space="preserve">
</v>
      </c>
      <c r="K146" s="83" t="str">
        <f>'Prop Data for Print'!M127</f>
        <v xml:space="preserve">Deborah Kemp
</v>
      </c>
    </row>
    <row r="147" spans="1:11" s="82" customFormat="1" ht="38.25" x14ac:dyDescent="0.2">
      <c r="A147" s="83" t="str">
        <f>'Prop Data for Print'!C128</f>
        <v>MONTA LOMA
2150 Laura St #110
Springfield, OR  97477</v>
      </c>
      <c r="B147" s="83" t="str">
        <f>'Prop Data for Print'!D128</f>
        <v>MontaLoma@
PH: 541-747-8931
Fax: 541-802-0847</v>
      </c>
      <c r="C147" s="83" t="str">
        <f>'Prop Data for Print'!E128</f>
        <v xml:space="preserve">Richard Morris
</v>
      </c>
      <c r="D147" s="83" t="str">
        <f>'Prop Data for Print'!F128</f>
        <v xml:space="preserve">Michael Thomas
</v>
      </c>
      <c r="E147" s="83" t="str">
        <f>'Prop Data for Print'!G128</f>
        <v xml:space="preserve">
</v>
      </c>
      <c r="F147" s="83" t="str">
        <f>'Prop Data for Print'!H128</f>
        <v>Brent Fabian
949-676-1880</v>
      </c>
      <c r="G147" s="83" t="str">
        <f>'Prop Data for Print'!I128</f>
        <v>08-14-2017
82-2121226
Monta Loma MHC, LLC</v>
      </c>
      <c r="H147" s="83" t="str">
        <f>'Prop Data for Print'!J128</f>
        <v>146
Lane</v>
      </c>
      <c r="I147" s="83" t="str">
        <f>'Prop Data for Print'!K128</f>
        <v>MH Community
Senior/55+</v>
      </c>
      <c r="J147" s="83" t="str">
        <f>'Prop Data for Print'!L128</f>
        <v xml:space="preserve">
</v>
      </c>
      <c r="K147" s="83" t="str">
        <f>'Prop Data for Print'!M128</f>
        <v xml:space="preserve">Deborah Kemp
</v>
      </c>
    </row>
    <row r="148" spans="1:11" s="82" customFormat="1" ht="38.25" x14ac:dyDescent="0.2">
      <c r="A148" s="83" t="str">
        <f>'Prop Data for Print'!C129</f>
        <v>SANTIAGO
5335 Main Street
Springfield, OR  97478</v>
      </c>
      <c r="B148" s="83" t="str">
        <f>'Prop Data for Print'!D129</f>
        <v>Granada@
PH: 541-747-4919
Fax: 541-726-8384</v>
      </c>
      <c r="C148" s="83" t="str">
        <f>'Prop Data for Print'!E129</f>
        <v xml:space="preserve">Marion Clark
</v>
      </c>
      <c r="D148" s="83" t="str">
        <f>'Prop Data for Print'!F129</f>
        <v xml:space="preserve">Zachary Hodson
</v>
      </c>
      <c r="E148" s="83" t="str">
        <f>'Prop Data for Print'!G129</f>
        <v xml:space="preserve">
</v>
      </c>
      <c r="F148" s="83" t="str">
        <f>'Prop Data for Print'!H129</f>
        <v>Brent Fabian
949-676-1880</v>
      </c>
      <c r="G148" s="83" t="str">
        <f>'Prop Data for Print'!I129</f>
        <v>09-28-2018
87-3142675
Granada Santiago MHC, LLC</v>
      </c>
      <c r="H148" s="83" t="str">
        <f>'Prop Data for Print'!J129</f>
        <v>137
Lane</v>
      </c>
      <c r="I148" s="83" t="str">
        <f>'Prop Data for Print'!K129</f>
        <v>MH Community
Senior/55+</v>
      </c>
      <c r="J148" s="83" t="str">
        <f>'Prop Data for Print'!L129</f>
        <v xml:space="preserve">
</v>
      </c>
      <c r="K148" s="83" t="str">
        <f>'Prop Data for Print'!M129</f>
        <v xml:space="preserve">Deborah Kemp
</v>
      </c>
    </row>
    <row r="149" spans="1:11" s="82" customFormat="1" ht="38.25" x14ac:dyDescent="0.2">
      <c r="A149" s="83" t="str">
        <f>'Prop Data for Print'!C130</f>
        <v>SUNNYSIDE 
4940 Sunnyside Rd SE
Salem, OR  97302</v>
      </c>
      <c r="B149" s="83" t="str">
        <f>'Prop Data for Print'!D130</f>
        <v xml:space="preserve">Sunnyside@
PH: 503-364-4538
Fax: </v>
      </c>
      <c r="C149" s="83" t="str">
        <f>'Prop Data for Print'!E130</f>
        <v xml:space="preserve">Mike Hugg
</v>
      </c>
      <c r="D149" s="83" t="str">
        <f>'Prop Data for Print'!F130</f>
        <v xml:space="preserve">Andrew Dornon
</v>
      </c>
      <c r="E149" s="83" t="str">
        <f>'Prop Data for Print'!G130</f>
        <v xml:space="preserve">
</v>
      </c>
      <c r="F149" s="83" t="str">
        <f>'Prop Data for Print'!H130</f>
        <v>Brent Fabian
949-676-1880</v>
      </c>
      <c r="G149" s="83" t="str">
        <f>'Prop Data for Print'!I130</f>
        <v>07-17-2024
99-3181453
Sunnyside MHC LLC</v>
      </c>
      <c r="H149" s="83" t="str">
        <f>'Prop Data for Print'!J130</f>
        <v>136
Marion</v>
      </c>
      <c r="I149" s="83" t="str">
        <f>'Prop Data for Print'!K130</f>
        <v>MH Community
Senior/55+</v>
      </c>
      <c r="J149" s="83" t="str">
        <f>'Prop Data for Print'!L130</f>
        <v xml:space="preserve">
</v>
      </c>
      <c r="K149" s="83" t="str">
        <f>'Prop Data for Print'!M130</f>
        <v xml:space="preserve">Deborah Kemp
</v>
      </c>
    </row>
    <row r="150" spans="1:11" s="82" customFormat="1" ht="38.25" x14ac:dyDescent="0.2">
      <c r="A150" s="83" t="str">
        <f>'Prop Data for Print'!C131</f>
        <v>WINDEMERE MEADOWS
608 Windemere St SE #5
Aumsville, OR  97325</v>
      </c>
      <c r="B150" s="83" t="str">
        <f>'Prop Data for Print'!D131</f>
        <v>Windemere@
PH: 503-749-4128
Fax: 503-200-1264</v>
      </c>
      <c r="C150" s="83" t="str">
        <f>'Prop Data for Print'!E131</f>
        <v xml:space="preserve">Rose Sanderson
</v>
      </c>
      <c r="D150" s="83" t="str">
        <f>'Prop Data for Print'!F131</f>
        <v xml:space="preserve">Doug Ellis
</v>
      </c>
      <c r="E150" s="83" t="str">
        <f>'Prop Data for Print'!G131</f>
        <v xml:space="preserve">
</v>
      </c>
      <c r="F150" s="83" t="str">
        <f>'Prop Data for Print'!H131</f>
        <v>Brent Fabian
949-676-1880</v>
      </c>
      <c r="G150" s="83" t="str">
        <f>'Prop Data for Print'!I131</f>
        <v>01-14-2003
71-0916990
Windemere Meadows MHC, LLC</v>
      </c>
      <c r="H150" s="83" t="str">
        <f>'Prop Data for Print'!J131</f>
        <v>113
Marion</v>
      </c>
      <c r="I150" s="83" t="str">
        <f>'Prop Data for Print'!K131</f>
        <v>MH Community
Family/All Age</v>
      </c>
      <c r="J150" s="83" t="str">
        <f>'Prop Data for Print'!L131</f>
        <v xml:space="preserve">
</v>
      </c>
      <c r="K150" s="83" t="str">
        <f>'Prop Data for Print'!M131</f>
        <v xml:space="preserve">Deborah Kemp
</v>
      </c>
    </row>
    <row r="151" spans="1:11" s="82" customFormat="1" ht="15.75" x14ac:dyDescent="0.2">
      <c r="A151" s="156" t="str">
        <f>Supervisors!J12</f>
        <v>open - Jeanette covering                                                                                                                                                                     Portfolio: 458 / 3 Properties</v>
      </c>
      <c r="B151" s="157"/>
      <c r="C151" s="157"/>
      <c r="D151" s="157"/>
      <c r="E151" s="157"/>
      <c r="F151" s="157"/>
      <c r="G151" s="157"/>
      <c r="H151" s="157"/>
      <c r="I151" s="157"/>
      <c r="J151" s="157"/>
      <c r="K151" s="157"/>
    </row>
    <row r="152" spans="1:11" s="82" customFormat="1" ht="38.25" x14ac:dyDescent="0.2">
      <c r="A152" s="83" t="str">
        <f>'Prop Data for Print'!C132</f>
        <v>BIG VALLEY WOODS
32700 SE Leewood Ln
Boring, OR  97009</v>
      </c>
      <c r="B152" s="83" t="str">
        <f>'Prop Data for Print'!D132</f>
        <v>BigValleyWoods@
PH: 503-668-4443
Fax: 503-668-4873</v>
      </c>
      <c r="C152" s="83" t="str">
        <f>'Prop Data for Print'!E132</f>
        <v xml:space="preserve">Holly Bell
</v>
      </c>
      <c r="D152" s="83" t="str">
        <f>'Prop Data for Print'!F132</f>
        <v>David O’Brien
971-678-5332
BigValleyWoods_maint@</v>
      </c>
      <c r="E152" s="83" t="str">
        <f>'Prop Data for Print'!G132</f>
        <v xml:space="preserve">
</v>
      </c>
      <c r="F152" s="83" t="str">
        <f>'Prop Data for Print'!H132</f>
        <v>Chris Bowden
949-486-7153</v>
      </c>
      <c r="G152" s="83" t="str">
        <f>'Prop Data for Print'!I132</f>
        <v>08-24-2007
33-1171665
Big Valley MHC, LLC</v>
      </c>
      <c r="H152" s="83" t="str">
        <f>'Prop Data for Print'!J132</f>
        <v>229
68RV Park
Clackamas</v>
      </c>
      <c r="I152" s="83" t="str">
        <f>'Prop Data for Print'!K132</f>
        <v>MH Community
Family/All Age</v>
      </c>
      <c r="J152" s="83" t="str">
        <f>'Prop Data for Print'!L132</f>
        <v xml:space="preserve">
</v>
      </c>
      <c r="K152" s="83" t="str">
        <f>'Prop Data for Print'!M132</f>
        <v xml:space="preserve">Deborah Kemp
</v>
      </c>
    </row>
    <row r="153" spans="1:11" s="82" customFormat="1" ht="38.25" x14ac:dyDescent="0.2">
      <c r="A153" s="83" t="str">
        <f>'Prop Data for Print'!C133</f>
        <v>CONCORD TERRACE
3500 SE Concord Rd #20
Milwaukie, OR  97267</v>
      </c>
      <c r="B153" s="83" t="str">
        <f>'Prop Data for Print'!D133</f>
        <v>Concord@
PH: 503-654-4295
Fax: 503-654-0857</v>
      </c>
      <c r="C153" s="83" t="str">
        <f>'Prop Data for Print'!E133</f>
        <v xml:space="preserve">Melissa Woodworth 
</v>
      </c>
      <c r="D153" s="83" t="str">
        <f>'Prop Data for Print'!F133</f>
        <v xml:space="preserve">
</v>
      </c>
      <c r="E153" s="83" t="str">
        <f>'Prop Data for Print'!G133</f>
        <v xml:space="preserve">
</v>
      </c>
      <c r="F153" s="83" t="str">
        <f>'Prop Data for Print'!H133</f>
        <v>Chris Bowden
949-486-7153</v>
      </c>
      <c r="G153" s="83" t="str">
        <f>'Prop Data for Print'!I133</f>
        <v>04-30-2020
85-0649728
Concord MHC, LLC</v>
      </c>
      <c r="H153" s="83" t="str">
        <f>'Prop Data for Print'!J133</f>
        <v>85
Clackamas</v>
      </c>
      <c r="I153" s="83" t="str">
        <f>'Prop Data for Print'!K133</f>
        <v>MH Community
Senior/55+</v>
      </c>
      <c r="J153" s="83" t="str">
        <f>'Prop Data for Print'!L133</f>
        <v xml:space="preserve">
</v>
      </c>
      <c r="K153" s="83" t="str">
        <f>'Prop Data for Print'!M133</f>
        <v xml:space="preserve">Deborah Kemp
</v>
      </c>
    </row>
    <row r="154" spans="1:11" s="82" customFormat="1" ht="52.15" customHeight="1" x14ac:dyDescent="0.2">
      <c r="A154" s="140" t="str">
        <f>'Prop Data for Print'!C134</f>
        <v>SPRINGWOOD OF BEAVERTON
                         pending Acquisition
17655 NW Shady Fir Loop
Beaverton, OR  97006</v>
      </c>
      <c r="B154" s="140" t="str">
        <f>'Prop Data for Print'!D134</f>
        <v xml:space="preserve">
PH: 503-531-0779
Fax: </v>
      </c>
      <c r="C154" s="140" t="str">
        <f>'Prop Data for Print'!E134</f>
        <v>pending
Acquisition est. 3/4</v>
      </c>
      <c r="D154" s="140" t="str">
        <f>'Prop Data for Print'!F134</f>
        <v xml:space="preserve">
</v>
      </c>
      <c r="E154" s="140" t="str">
        <f>'Prop Data for Print'!G134</f>
        <v xml:space="preserve">
</v>
      </c>
      <c r="F154" s="140" t="str">
        <f>'Prop Data for Print'!H134</f>
        <v xml:space="preserve">
</v>
      </c>
      <c r="G154" s="140" t="str">
        <f>'Prop Data for Print'!I134</f>
        <v xml:space="preserve">
</v>
      </c>
      <c r="H154" s="140" t="str">
        <f>'Prop Data for Print'!J134</f>
        <v>76
Washington</v>
      </c>
      <c r="I154" s="140" t="str">
        <f>'Prop Data for Print'!K134</f>
        <v>MH Community
Senior/55+</v>
      </c>
      <c r="J154" s="140" t="str">
        <f>'Prop Data for Print'!L134</f>
        <v xml:space="preserve">
</v>
      </c>
      <c r="K154" s="140" t="str">
        <f>'Prop Data for Print'!M134</f>
        <v xml:space="preserve">
</v>
      </c>
    </row>
    <row r="155" spans="1:11" s="82" customFormat="1" ht="15.75" x14ac:dyDescent="0.2">
      <c r="A155" s="156" t="str">
        <f>Supervisors!J13</f>
        <v>open - Jessica covering                                                                                                                                                                     Portfolio: 769 / 5 Properties</v>
      </c>
      <c r="B155" s="157"/>
      <c r="C155" s="157"/>
      <c r="D155" s="157"/>
      <c r="E155" s="157"/>
      <c r="F155" s="157"/>
      <c r="G155" s="157"/>
      <c r="H155" s="157"/>
      <c r="I155" s="157"/>
      <c r="J155" s="157"/>
      <c r="K155" s="157"/>
    </row>
    <row r="156" spans="1:11" s="82" customFormat="1" ht="38.25" x14ac:dyDescent="0.2">
      <c r="A156" s="83" t="str">
        <f>'Prop Data for Print'!C135</f>
        <v>CLAIRMONT
13531 Clairmont Way #190
Oregon City, OR  97045</v>
      </c>
      <c r="B156" s="83" t="str">
        <f>'Prop Data for Print'!D135</f>
        <v>Clairmont@
PH: 503-655-5421
Fax: 503-656-7665</v>
      </c>
      <c r="C156" s="83" t="str">
        <f>'Prop Data for Print'!E135</f>
        <v xml:space="preserve">Courtney Shidler
</v>
      </c>
      <c r="D156" s="83" t="str">
        <f>'Prop Data for Print'!F135</f>
        <v>Christian Hernandez-Rubio
Clairmont_tech1@</v>
      </c>
      <c r="E156" s="83" t="str">
        <f>'Prop Data for Print'!G135</f>
        <v xml:space="preserve">
</v>
      </c>
      <c r="F156" s="83" t="str">
        <f>'Prop Data for Print'!H135</f>
        <v>Chris Bowden
949-486-7153</v>
      </c>
      <c r="G156" s="83" t="str">
        <f>'Prop Data for Print'!I135</f>
        <v>03-12-2019
83-3414273
Clairmont MHC, LLC</v>
      </c>
      <c r="H156" s="83" t="str">
        <f>'Prop Data for Print'!J135</f>
        <v>206
Clackamas</v>
      </c>
      <c r="I156" s="83" t="str">
        <f>'Prop Data for Print'!K135</f>
        <v>MH Community
Family/All Age</v>
      </c>
      <c r="J156" s="83" t="str">
        <f>'Prop Data for Print'!L135</f>
        <v xml:space="preserve">
</v>
      </c>
      <c r="K156" s="83" t="str">
        <f>'Prop Data for Print'!M135</f>
        <v xml:space="preserve">Elizabeth Birrueta
</v>
      </c>
    </row>
    <row r="157" spans="1:11" s="82" customFormat="1" ht="38.25" x14ac:dyDescent="0.2">
      <c r="A157" s="83" t="str">
        <f>'Prop Data for Print'!C136</f>
        <v>HEIDI MANOR
1145 SW Cypress St #114
McMinnville, OR  97128</v>
      </c>
      <c r="B157" s="83" t="str">
        <f>'Prop Data for Print'!D136</f>
        <v xml:space="preserve">HeidiManor@
PH: 503-883-9973
Fax: </v>
      </c>
      <c r="C157" s="83" t="str">
        <f>'Prop Data for Print'!E136</f>
        <v xml:space="preserve">Steve Clark
</v>
      </c>
      <c r="D157" s="83" t="str">
        <f>'Prop Data for Print'!F136</f>
        <v xml:space="preserve">Kody Burggraf 
</v>
      </c>
      <c r="E157" s="83" t="str">
        <f>'Prop Data for Print'!G136</f>
        <v xml:space="preserve">
</v>
      </c>
      <c r="F157" s="83" t="str">
        <f>'Prop Data for Print'!H136</f>
        <v>Chris Bowden
949-486-7153</v>
      </c>
      <c r="G157" s="83" t="str">
        <f>'Prop Data for Print'!I136</f>
        <v>06-15-2018
82-5126781
Heidi Manor MHC, LLC</v>
      </c>
      <c r="H157" s="83" t="str">
        <f>'Prop Data for Print'!J136</f>
        <v>116
Yamhill</v>
      </c>
      <c r="I157" s="83" t="str">
        <f>'Prop Data for Print'!K136</f>
        <v>MH Community
Family/All Age</v>
      </c>
      <c r="J157" s="83" t="str">
        <f>'Prop Data for Print'!L136</f>
        <v xml:space="preserve">
</v>
      </c>
      <c r="K157" s="83" t="str">
        <f>'Prop Data for Print'!M136</f>
        <v xml:space="preserve">Deborah Kemp
</v>
      </c>
    </row>
    <row r="158" spans="1:11" s="82" customFormat="1" ht="38.25" x14ac:dyDescent="0.2">
      <c r="A158" s="83" t="str">
        <f>'Prop Data for Print'!C137</f>
        <v>REMINGTON ARMS
1515 NW Fir Ave #55
Redmond, OR  97756</v>
      </c>
      <c r="B158" s="83" t="str">
        <f>'Prop Data for Print'!D137</f>
        <v>RemingtonArms@
PH: 541-548-3601
Fax: 541-610-1924</v>
      </c>
      <c r="C158" s="83" t="str">
        <f>'Prop Data for Print'!E137</f>
        <v xml:space="preserve">Jessica Ray
</v>
      </c>
      <c r="D158" s="83" t="str">
        <f>'Prop Data for Print'!F137</f>
        <v xml:space="preserve">Grounds: James Jones
360-784-0470
</v>
      </c>
      <c r="E158" s="83" t="str">
        <f>'Prop Data for Print'!G137</f>
        <v xml:space="preserve">
</v>
      </c>
      <c r="F158" s="83" t="str">
        <f>'Prop Data for Print'!H137</f>
        <v>Chris Bowden
949-486-7153</v>
      </c>
      <c r="G158" s="83" t="str">
        <f>'Prop Data for Print'!I137</f>
        <v>06-30-2017
46-5201683
Remington Arms MHC, LLC</v>
      </c>
      <c r="H158" s="83" t="str">
        <f>'Prop Data for Print'!J137</f>
        <v>86
Deschutes</v>
      </c>
      <c r="I158" s="83" t="str">
        <f>'Prop Data for Print'!K137</f>
        <v>MH Community
Family/All Age</v>
      </c>
      <c r="J158" s="83" t="str">
        <f>'Prop Data for Print'!L137</f>
        <v xml:space="preserve">
</v>
      </c>
      <c r="K158" s="83" t="str">
        <f>'Prop Data for Print'!M137</f>
        <v xml:space="preserve">Deborah Kemp
</v>
      </c>
    </row>
    <row r="159" spans="1:11" s="82" customFormat="1" ht="38.25" x14ac:dyDescent="0.2">
      <c r="A159" s="83" t="str">
        <f>'Prop Data for Print'!C138</f>
        <v>THE PINES 
61000 Brosterhous Rd #21
Bend, OR  97702</v>
      </c>
      <c r="B159" s="83" t="str">
        <f>'Prop Data for Print'!D138</f>
        <v>ThePines@
PH: 541-382-8558
Fax: 541-617-1578</v>
      </c>
      <c r="C159" s="83" t="str">
        <f>'Prop Data for Print'!E138</f>
        <v xml:space="preserve">Joe Danforth
</v>
      </c>
      <c r="D159" s="83" t="str">
        <f>'Prop Data for Print'!F138</f>
        <v xml:space="preserve">
</v>
      </c>
      <c r="E159" s="83" t="str">
        <f>'Prop Data for Print'!G138</f>
        <v xml:space="preserve">
</v>
      </c>
      <c r="F159" s="83" t="str">
        <f>'Prop Data for Print'!H138</f>
        <v>Chris Bowden
949-486-7153</v>
      </c>
      <c r="G159" s="83" t="str">
        <f>'Prop Data for Print'!I138</f>
        <v>05-26-2010
80-0593086
The Pines MCH, LLC</v>
      </c>
      <c r="H159" s="83" t="str">
        <f>'Prop Data for Print'!J138</f>
        <v>217
Deschutes</v>
      </c>
      <c r="I159" s="83" t="str">
        <f>'Prop Data for Print'!K138</f>
        <v>MH Community
Family/All Age</v>
      </c>
      <c r="J159" s="83" t="str">
        <f>'Prop Data for Print'!L138</f>
        <v xml:space="preserve">
</v>
      </c>
      <c r="K159" s="83" t="str">
        <f>'Prop Data for Print'!M138</f>
        <v xml:space="preserve">Deborah Kemp
</v>
      </c>
    </row>
    <row r="160" spans="1:11" s="82" customFormat="1" ht="38.25" x14ac:dyDescent="0.2">
      <c r="A160" s="83" t="str">
        <f>'Prop Data for Print'!C139</f>
        <v>VILLAGE on the LOCHS
1655 S Elm St #100
Canby, OR  97013</v>
      </c>
      <c r="B160" s="83" t="str">
        <f>'Prop Data for Print'!D139</f>
        <v>Village@
PH: 503-266-3777
Fax: 503-200-1280</v>
      </c>
      <c r="C160" s="83" t="str">
        <f>'Prop Data for Print'!E139</f>
        <v xml:space="preserve">Melissa Dallimore
</v>
      </c>
      <c r="D160" s="83" t="str">
        <f>'Prop Data for Print'!F139</f>
        <v xml:space="preserve">
</v>
      </c>
      <c r="E160" s="83" t="str">
        <f>'Prop Data for Print'!G139</f>
        <v xml:space="preserve">
</v>
      </c>
      <c r="F160" s="83" t="str">
        <f>'Prop Data for Print'!H139</f>
        <v>Chris Bowden
949-486-7153</v>
      </c>
      <c r="G160" s="83" t="str">
        <f>'Prop Data for Print'!I139</f>
        <v>09-14-2005
54-2181355
Village on the Lochs MHC, LLC</v>
      </c>
      <c r="H160" s="83" t="str">
        <f>'Prop Data for Print'!J139</f>
        <v>144
Clackamas</v>
      </c>
      <c r="I160" s="83" t="str">
        <f>'Prop Data for Print'!K139</f>
        <v>MH Community
Family/All Age</v>
      </c>
      <c r="J160" s="83" t="str">
        <f>'Prop Data for Print'!L139</f>
        <v xml:space="preserve">
</v>
      </c>
      <c r="K160" s="83" t="str">
        <f>'Prop Data for Print'!M139</f>
        <v xml:space="preserve">Elizabeth Birrueta
</v>
      </c>
    </row>
    <row r="161" spans="1:11" s="82" customFormat="1" ht="15.75" x14ac:dyDescent="0.2">
      <c r="A161" s="156" t="str">
        <f>Supervisors!J14</f>
        <v>open - Scott covering                                                                                                                                                                     Portfolio: 254 / 2 Properties</v>
      </c>
      <c r="B161" s="157"/>
      <c r="C161" s="157"/>
      <c r="D161" s="157"/>
      <c r="E161" s="157"/>
      <c r="F161" s="157"/>
      <c r="G161" s="157"/>
      <c r="H161" s="157"/>
      <c r="I161" s="157"/>
      <c r="J161" s="157"/>
      <c r="K161" s="157"/>
    </row>
    <row r="162" spans="1:11" s="82" customFormat="1" ht="38.25" x14ac:dyDescent="0.2">
      <c r="A162" s="83" t="str">
        <f>'Prop Data for Print'!C140</f>
        <v>ASPEN MEADOWS
13400 SE Holgate Blvd
Portland, OR  97236</v>
      </c>
      <c r="B162" s="83" t="str">
        <f>'Prop Data for Print'!D140</f>
        <v>AspenMeadows@
PH: 503-760-9694
Fax: 503-972-1657</v>
      </c>
      <c r="C162" s="83" t="str">
        <f>'Prop Data for Print'!E140</f>
        <v>Open Position
mail: Hogan Meadows</v>
      </c>
      <c r="D162" s="83" t="str">
        <f>'Prop Data for Print'!F140</f>
        <v xml:space="preserve">
</v>
      </c>
      <c r="E162" s="83" t="str">
        <f>'Prop Data for Print'!G140</f>
        <v xml:space="preserve">
</v>
      </c>
      <c r="F162" s="83" t="str">
        <f>'Prop Data for Print'!H140</f>
        <v>Brent Fabian
949-676-1880</v>
      </c>
      <c r="G162" s="83" t="str">
        <f>'Prop Data for Print'!I140</f>
        <v>07-05-2017
82-1796108
Aspen Meadows MHC, LLC</v>
      </c>
      <c r="H162" s="83" t="str">
        <f>'Prop Data for Print'!J140</f>
        <v>118
Multnomah</v>
      </c>
      <c r="I162" s="83" t="str">
        <f>'Prop Data for Print'!K140</f>
        <v>MH Community
Family/All Age</v>
      </c>
      <c r="J162" s="83" t="str">
        <f>'Prop Data for Print'!L140</f>
        <v xml:space="preserve">
</v>
      </c>
      <c r="K162" s="83" t="str">
        <f>'Prop Data for Print'!M140</f>
        <v xml:space="preserve">Elizabeth Birrueta
</v>
      </c>
    </row>
    <row r="163" spans="1:11" s="82" customFormat="1" ht="38.25" x14ac:dyDescent="0.2">
      <c r="A163" s="83" t="str">
        <f>'Prop Data for Print'!C141</f>
        <v>HOGAN MEADOWS
1949 SE Palmquist Rd #21
Gresham, OR  97080</v>
      </c>
      <c r="B163" s="83" t="str">
        <f>'Prop Data for Print'!D141</f>
        <v>HoganMeadows@
PH: 503-667-1088
Fax: 503-907-8411</v>
      </c>
      <c r="C163" s="83" t="str">
        <f>'Prop Data for Print'!E141</f>
        <v xml:space="preserve">Open Position
</v>
      </c>
      <c r="D163" s="83" t="str">
        <f>'Prop Data for Print'!F141</f>
        <v xml:space="preserve">
</v>
      </c>
      <c r="E163" s="83" t="str">
        <f>'Prop Data for Print'!G141</f>
        <v xml:space="preserve">
</v>
      </c>
      <c r="F163" s="83" t="str">
        <f>'Prop Data for Print'!H141</f>
        <v>Brent Fabian
949-676-1880</v>
      </c>
      <c r="G163" s="83" t="str">
        <f>'Prop Data for Print'!I141</f>
        <v>06-30-2014
46-5572454
Hogan Meadows MHC, LLC</v>
      </c>
      <c r="H163" s="83" t="str">
        <f>'Prop Data for Print'!J141</f>
        <v>136
Multnomah</v>
      </c>
      <c r="I163" s="83" t="str">
        <f>'Prop Data for Print'!K141</f>
        <v>MH Community
Family/All Age</v>
      </c>
      <c r="J163" s="83" t="str">
        <f>'Prop Data for Print'!L141</f>
        <v xml:space="preserve">
</v>
      </c>
      <c r="K163" s="83" t="str">
        <f>'Prop Data for Print'!M141</f>
        <v xml:space="preserve">Elizabeth Birrueta
</v>
      </c>
    </row>
    <row r="164" spans="1:11" s="82" customFormat="1" ht="15.75" x14ac:dyDescent="0.2">
      <c r="A164" s="156" t="str">
        <f>Supervisors!J17</f>
        <v>Scott Succo                                                       949-486-7159                                                       SSucco@ipgliving.com                                                       Portfolio: 1213 / 12 Properties</v>
      </c>
      <c r="B164" s="157"/>
      <c r="C164" s="157"/>
      <c r="D164" s="157"/>
      <c r="E164" s="157"/>
      <c r="F164" s="157"/>
      <c r="G164" s="157"/>
      <c r="H164" s="157"/>
      <c r="I164" s="157"/>
      <c r="J164" s="157"/>
      <c r="K164" s="157"/>
    </row>
    <row r="165" spans="1:11" s="82" customFormat="1" ht="38.25" x14ac:dyDescent="0.2">
      <c r="A165" s="83" t="str">
        <f>'Prop Data for Print'!C142</f>
        <v>ARROWHEAD
5422 Portland Rd NE
Salem, OR  97305</v>
      </c>
      <c r="B165" s="83" t="str">
        <f>'Prop Data for Print'!D142</f>
        <v>Arrowhead@
PH: 503-393-7446
Fax: 503-463-1043</v>
      </c>
      <c r="C165" s="83" t="str">
        <f>'Prop Data for Print'!E142</f>
        <v xml:space="preserve">Brittney Pascua
</v>
      </c>
      <c r="D165" s="83" t="str">
        <f>'Prop Data for Print'!F142</f>
        <v xml:space="preserve">
</v>
      </c>
      <c r="E165" s="83" t="str">
        <f>'Prop Data for Print'!G142</f>
        <v xml:space="preserve">
</v>
      </c>
      <c r="F165" s="83" t="str">
        <f>'Prop Data for Print'!H142</f>
        <v>Brent Fabian
949-676-1880</v>
      </c>
      <c r="G165" s="83" t="str">
        <f>'Prop Data for Print'!I142</f>
        <v>04-05-2012
45-4405380
Arrowhead  MHC, LLC</v>
      </c>
      <c r="H165" s="83" t="str">
        <f>'Prop Data for Print'!J142</f>
        <v>155
Marion</v>
      </c>
      <c r="I165" s="83" t="str">
        <f>'Prop Data for Print'!K142</f>
        <v>MH Community
Senior/55+</v>
      </c>
      <c r="J165" s="83" t="str">
        <f>'Prop Data for Print'!L142</f>
        <v xml:space="preserve">
</v>
      </c>
      <c r="K165" s="83" t="str">
        <f>'Prop Data for Print'!M142</f>
        <v xml:space="preserve">Elizabeth Birrueta
</v>
      </c>
    </row>
    <row r="166" spans="1:11" s="82" customFormat="1" ht="38.25" x14ac:dyDescent="0.2">
      <c r="A166" s="83" t="str">
        <f>'Prop Data for Print'!C143</f>
        <v>BRIARWOOD ESTATES
812 Hoffman Rd NE # 53
Salem, OR  97301</v>
      </c>
      <c r="B166" s="83" t="str">
        <f>'Prop Data for Print'!D143</f>
        <v>Briarwood@
PH: 503-393-3450
Fax: 503-304-3568</v>
      </c>
      <c r="C166" s="83" t="str">
        <f>'Prop Data for Print'!E143</f>
        <v>Sarah Chastain
mail: Windstone</v>
      </c>
      <c r="D166" s="83" t="str">
        <f>'Prop Data for Print'!F143</f>
        <v xml:space="preserve">
</v>
      </c>
      <c r="E166" s="83" t="str">
        <f>'Prop Data for Print'!G143</f>
        <v xml:space="preserve">
</v>
      </c>
      <c r="F166" s="83" t="str">
        <f>'Prop Data for Print'!H143</f>
        <v>Brent Fabian
949-676-1880</v>
      </c>
      <c r="G166" s="83" t="str">
        <f>'Prop Data for Print'!I143</f>
        <v>09-22-2004
43-2039141
Sunridge MHC, LLC</v>
      </c>
      <c r="H166" s="83" t="str">
        <f>'Prop Data for Print'!J143</f>
        <v>66
Marion</v>
      </c>
      <c r="I166" s="83" t="str">
        <f>'Prop Data for Print'!K143</f>
        <v>MH Community
Family/All Age</v>
      </c>
      <c r="J166" s="83" t="str">
        <f>'Prop Data for Print'!L143</f>
        <v xml:space="preserve">
</v>
      </c>
      <c r="K166" s="83" t="str">
        <f>'Prop Data for Print'!M143</f>
        <v xml:space="preserve">Elizabeth Birrueta
</v>
      </c>
    </row>
    <row r="167" spans="1:11" s="82" customFormat="1" ht="38.25" x14ac:dyDescent="0.2">
      <c r="A167" s="83" t="str">
        <f>'Prop Data for Print'!C144</f>
        <v>COPPER CREEK ESTATES
5270 Gold Dust St NE
Salem, OR  97305</v>
      </c>
      <c r="B167" s="83" t="str">
        <f>'Prop Data for Print'!D144</f>
        <v>Copper@
PH: 503-390-6239
Fax: 503-304-8917</v>
      </c>
      <c r="C167" s="83" t="str">
        <f>'Prop Data for Print'!E144</f>
        <v xml:space="preserve">Open Position
</v>
      </c>
      <c r="D167" s="83" t="str">
        <f>'Prop Data for Print'!F144</f>
        <v xml:space="preserve">
</v>
      </c>
      <c r="E167" s="83" t="str">
        <f>'Prop Data for Print'!G144</f>
        <v xml:space="preserve">
</v>
      </c>
      <c r="F167" s="83" t="str">
        <f>'Prop Data for Print'!H144</f>
        <v>Brent Fabian
949-676-1880</v>
      </c>
      <c r="G167" s="83" t="str">
        <f>'Prop Data for Print'!I144</f>
        <v>06-29-2007
77-0685282
Copper Creek MHC, LLC</v>
      </c>
      <c r="H167" s="83" t="str">
        <f>'Prop Data for Print'!J144</f>
        <v>238
Marion</v>
      </c>
      <c r="I167" s="83" t="str">
        <f>'Prop Data for Print'!K144</f>
        <v>MH Community
Family/All Age</v>
      </c>
      <c r="J167" s="83" t="str">
        <f>'Prop Data for Print'!L144</f>
        <v xml:space="preserve">
</v>
      </c>
      <c r="K167" s="83" t="str">
        <f>'Prop Data for Print'!M144</f>
        <v xml:space="preserve">Elizabeth Birrueta
</v>
      </c>
    </row>
    <row r="168" spans="1:11" s="82" customFormat="1" ht="38.25" x14ac:dyDescent="0.2">
      <c r="A168" s="83" t="str">
        <f>'Prop Data for Print'!C145</f>
        <v>MCNARY OAKS
5355 River Rd N #61
Keizer, OR  97303</v>
      </c>
      <c r="B168" s="83" t="str">
        <f>'Prop Data for Print'!D145</f>
        <v>McNary@
PH: 503-304-0003
Fax: 503-304-0004</v>
      </c>
      <c r="C168" s="83" t="str">
        <f>'Prop Data for Print'!E145</f>
        <v xml:space="preserve">Donna Ellis
</v>
      </c>
      <c r="D168" s="83" t="str">
        <f>'Prop Data for Print'!F145</f>
        <v xml:space="preserve">Harold Kirk
503-856-2350
</v>
      </c>
      <c r="E168" s="83" t="str">
        <f>'Prop Data for Print'!G145</f>
        <v xml:space="preserve">
</v>
      </c>
      <c r="F168" s="83" t="str">
        <f>'Prop Data for Print'!H145</f>
        <v>Brent Fabian
949-676-1880</v>
      </c>
      <c r="G168" s="83" t="str">
        <f>'Prop Data for Print'!I145</f>
        <v>04-30-2019
56-2610416
McNary Oaks MHC, LLC</v>
      </c>
      <c r="H168" s="83" t="str">
        <f>'Prop Data for Print'!J145</f>
        <v>122
Marion</v>
      </c>
      <c r="I168" s="83" t="str">
        <f>'Prop Data for Print'!K145</f>
        <v>MH Community
Senior/55+</v>
      </c>
      <c r="J168" s="83" t="str">
        <f>'Prop Data for Print'!L145</f>
        <v xml:space="preserve">
</v>
      </c>
      <c r="K168" s="83" t="str">
        <f>'Prop Data for Print'!M145</f>
        <v xml:space="preserve">Elizabeth Birrueta
</v>
      </c>
    </row>
    <row r="169" spans="1:11" s="82" customFormat="1" ht="38.25" x14ac:dyDescent="0.2">
      <c r="A169" s="83" t="str">
        <f>'Prop Data for Print'!C146</f>
        <v>MEADOWCREST FARM ESTATES
16430 SE Powell Blvd
Portland, OR  97236</v>
      </c>
      <c r="B169" s="83" t="str">
        <f>'Prop Data for Print'!D146</f>
        <v xml:space="preserve">Meadowcrest@
PH: 503-761-7577
Fax: </v>
      </c>
      <c r="C169" s="83" t="str">
        <f>'Prop Data for Print'!E146</f>
        <v xml:space="preserve">Rena Smith
</v>
      </c>
      <c r="D169" s="83" t="str">
        <f>'Prop Data for Print'!F146</f>
        <v xml:space="preserve">
</v>
      </c>
      <c r="E169" s="83" t="str">
        <f>'Prop Data for Print'!G146</f>
        <v xml:space="preserve">
</v>
      </c>
      <c r="F169" s="83" t="str">
        <f>'Prop Data for Print'!H146</f>
        <v>Brent Fabian
949-676-1880</v>
      </c>
      <c r="G169" s="83" t="str">
        <f>'Prop Data for Print'!I146</f>
        <v>11-14-2025
39-4797507
Meadowcrest MHC, LLC</v>
      </c>
      <c r="H169" s="83" t="str">
        <f>'Prop Data for Print'!J146</f>
        <v>71
Multnomah</v>
      </c>
      <c r="I169" s="83" t="str">
        <f>'Prop Data for Print'!K146</f>
        <v>MH Community
Senior/55+</v>
      </c>
      <c r="J169" s="83" t="str">
        <f>'Prop Data for Print'!L146</f>
        <v xml:space="preserve">
</v>
      </c>
      <c r="K169" s="83" t="str">
        <f>'Prop Data for Print'!M146</f>
        <v xml:space="preserve">Elizabeth Birrueta
</v>
      </c>
    </row>
    <row r="170" spans="1:11" s="82" customFormat="1" ht="38.25" x14ac:dyDescent="0.2">
      <c r="A170" s="83" t="str">
        <f>'Prop Data for Print'!C147</f>
        <v>OAK HOLLOW
2000 Robins Lane S.E. #48
Salem, OR  97306</v>
      </c>
      <c r="B170" s="83" t="str">
        <f>'Prop Data for Print'!D147</f>
        <v xml:space="preserve">Oakhollow@
PH: 503-585-7111
Fax: </v>
      </c>
      <c r="C170" s="83" t="str">
        <f>'Prop Data for Print'!E147</f>
        <v xml:space="preserve">Beth Lints
</v>
      </c>
      <c r="D170" s="83" t="str">
        <f>'Prop Data for Print'!F147</f>
        <v xml:space="preserve">Erik Nelson
</v>
      </c>
      <c r="E170" s="83" t="str">
        <f>'Prop Data for Print'!G147</f>
        <v xml:space="preserve">
</v>
      </c>
      <c r="F170" s="83" t="str">
        <f>'Prop Data for Print'!H147</f>
        <v>Brent Fabian
949-676-1880</v>
      </c>
      <c r="G170" s="83" t="str">
        <f>'Prop Data for Print'!I147</f>
        <v>09-30-2021
87-2363230
Oak Hollow Oak Pointe, LLC</v>
      </c>
      <c r="H170" s="83" t="str">
        <f>'Prop Data for Print'!J147</f>
        <v>59
Marion</v>
      </c>
      <c r="I170" s="83" t="str">
        <f>'Prop Data for Print'!K147</f>
        <v>MH Community
Family/All Age</v>
      </c>
      <c r="J170" s="83" t="str">
        <f>'Prop Data for Print'!L147</f>
        <v xml:space="preserve">
</v>
      </c>
      <c r="K170" s="83" t="str">
        <f>'Prop Data for Print'!M147</f>
        <v xml:space="preserve">Elizabeth Birrueta
</v>
      </c>
    </row>
    <row r="171" spans="1:11" s="82" customFormat="1" ht="38.25" x14ac:dyDescent="0.2">
      <c r="A171" s="83" t="str">
        <f>'Prop Data for Print'!C148</f>
        <v>OAK POINTE
2000 Robins Lane S.E. #48
Salem, OR  97306</v>
      </c>
      <c r="B171" s="83" t="str">
        <f>'Prop Data for Print'!D148</f>
        <v xml:space="preserve">Oakpointe@
PH: 503-585-7111
Fax: </v>
      </c>
      <c r="C171" s="83" t="str">
        <f>'Prop Data for Print'!E148</f>
        <v xml:space="preserve">Beth Lints
</v>
      </c>
      <c r="D171" s="83" t="str">
        <f>'Prop Data for Print'!F148</f>
        <v xml:space="preserve">Erik Nelson
</v>
      </c>
      <c r="E171" s="83" t="str">
        <f>'Prop Data for Print'!G148</f>
        <v xml:space="preserve">
</v>
      </c>
      <c r="F171" s="83" t="str">
        <f>'Prop Data for Print'!H148</f>
        <v>Brent Fabian
949-676-1880</v>
      </c>
      <c r="G171" s="83" t="str">
        <f>'Prop Data for Print'!I148</f>
        <v>09-30-2021
87-2363230
Oak Hollow Oak Pointe, LLC</v>
      </c>
      <c r="H171" s="83" t="str">
        <f>'Prop Data for Print'!J148</f>
        <v>90
Marion</v>
      </c>
      <c r="I171" s="83" t="str">
        <f>'Prop Data for Print'!K148</f>
        <v>MH Community
Family/All Age</v>
      </c>
      <c r="J171" s="83" t="str">
        <f>'Prop Data for Print'!L148</f>
        <v xml:space="preserve">
</v>
      </c>
      <c r="K171" s="83" t="str">
        <f>'Prop Data for Print'!M148</f>
        <v xml:space="preserve">Elizabeth Birrueta
</v>
      </c>
    </row>
    <row r="172" spans="1:11" s="82" customFormat="1" ht="38.25" x14ac:dyDescent="0.2">
      <c r="A172" s="83" t="str">
        <f>'Prop Data for Print'!C149</f>
        <v>SALEM
5552 Portland Rd NE #0
Salem, OR  97305</v>
      </c>
      <c r="B172" s="83" t="str">
        <f>'Prop Data for Print'!D149</f>
        <v>Shady@
PH: 503-393-8121
Fax: 503-877-1700</v>
      </c>
      <c r="C172" s="83" t="str">
        <f>'Prop Data for Print'!E149</f>
        <v xml:space="preserve">Jessica Mitchell
</v>
      </c>
      <c r="D172" s="83" t="str">
        <f>'Prop Data for Print'!F149</f>
        <v xml:space="preserve">
</v>
      </c>
      <c r="E172" s="83" t="str">
        <f>'Prop Data for Print'!G149</f>
        <v xml:space="preserve">
</v>
      </c>
      <c r="F172" s="83" t="str">
        <f>'Prop Data for Print'!H149</f>
        <v>Brent Fabian
949-676-1880</v>
      </c>
      <c r="G172" s="83" t="str">
        <f>'Prop Data for Print'!I149</f>
        <v>04-30-2013
46-2006957
Shady Acres MHC, LLC DBA Salem</v>
      </c>
      <c r="H172" s="83" t="str">
        <f>'Prop Data for Print'!J149</f>
        <v>59
Marion</v>
      </c>
      <c r="I172" s="83" t="str">
        <f>'Prop Data for Print'!K149</f>
        <v>MH Community
Senior/55+</v>
      </c>
      <c r="J172" s="83" t="str">
        <f>'Prop Data for Print'!L149</f>
        <v xml:space="preserve">
</v>
      </c>
      <c r="K172" s="83" t="str">
        <f>'Prop Data for Print'!M149</f>
        <v xml:space="preserve">Elizabeth Birrueta
</v>
      </c>
    </row>
    <row r="173" spans="1:11" s="82" customFormat="1" ht="38.25" x14ac:dyDescent="0.2">
      <c r="A173" s="83" t="str">
        <f>'Prop Data for Print'!C150</f>
        <v>SHADY ACRES
5552 Portland Rd NE #0
Salem, OR  97305</v>
      </c>
      <c r="B173" s="83" t="str">
        <f>'Prop Data for Print'!D150</f>
        <v>Shady@
PH: 503-393-8121
Fax: 503-877-1700</v>
      </c>
      <c r="C173" s="83" t="str">
        <f>'Prop Data for Print'!E150</f>
        <v xml:space="preserve">Jessica Mitchell
</v>
      </c>
      <c r="D173" s="83" t="str">
        <f>'Prop Data for Print'!F150</f>
        <v xml:space="preserve">
</v>
      </c>
      <c r="E173" s="83" t="str">
        <f>'Prop Data for Print'!G150</f>
        <v xml:space="preserve">
</v>
      </c>
      <c r="F173" s="83" t="str">
        <f>'Prop Data for Print'!H150</f>
        <v>Brent Fabian
949-676-1880</v>
      </c>
      <c r="G173" s="83" t="str">
        <f>'Prop Data for Print'!I150</f>
        <v>04-30-2013
46-2006957
Shady Acres MHC, LLC</v>
      </c>
      <c r="H173" s="83" t="str">
        <f>'Prop Data for Print'!J150</f>
        <v>63
5RV Park
Marion</v>
      </c>
      <c r="I173" s="83" t="str">
        <f>'Prop Data for Print'!K150</f>
        <v>MH Community
Senior/55+</v>
      </c>
      <c r="J173" s="83" t="str">
        <f>'Prop Data for Print'!L150</f>
        <v xml:space="preserve">
</v>
      </c>
      <c r="K173" s="83" t="str">
        <f>'Prop Data for Print'!M150</f>
        <v xml:space="preserve">Elizabeth Birrueta
</v>
      </c>
    </row>
    <row r="174" spans="1:11" s="82" customFormat="1" ht="38.25" x14ac:dyDescent="0.2">
      <c r="A174" s="83" t="str">
        <f>'Prop Data for Print'!C151</f>
        <v>WILDWOOD VILLA
5510 Windsor Island Rd N
Keizer, OR  97303</v>
      </c>
      <c r="B174" s="83" t="str">
        <f>'Prop Data for Print'!D151</f>
        <v>Wildwood@
PH: 503-393-4192
Fax: 503-393-7638</v>
      </c>
      <c r="C174" s="83" t="str">
        <f>'Prop Data for Print'!E151</f>
        <v xml:space="preserve">Kaycee Edgerton
</v>
      </c>
      <c r="D174" s="83" t="str">
        <f>'Prop Data for Print'!F151</f>
        <v xml:space="preserve">Darren Rogers
971-701-7037
</v>
      </c>
      <c r="E174" s="83" t="str">
        <f>'Prop Data for Print'!G151</f>
        <v xml:space="preserve">
</v>
      </c>
      <c r="F174" s="83" t="str">
        <f>'Prop Data for Print'!H151</f>
        <v>Brent Fabian
949-676-1880</v>
      </c>
      <c r="G174" s="83" t="str">
        <f>'Prop Data for Print'!I151</f>
        <v>05-31-2018
82-5050596
Wildwood Villa MHC, LLC</v>
      </c>
      <c r="H174" s="83" t="str">
        <f>'Prop Data for Print'!J151</f>
        <v>105
Marion</v>
      </c>
      <c r="I174" s="83" t="str">
        <f>'Prop Data for Print'!K151</f>
        <v>MH Community
Senior/55+</v>
      </c>
      <c r="J174" s="83" t="str">
        <f>'Prop Data for Print'!L151</f>
        <v xml:space="preserve">
</v>
      </c>
      <c r="K174" s="83" t="str">
        <f>'Prop Data for Print'!M151</f>
        <v xml:space="preserve">Elizabeth Birrueta
</v>
      </c>
    </row>
    <row r="175" spans="1:11" ht="38.25" x14ac:dyDescent="0.2">
      <c r="A175" s="83" t="str">
        <f>'Prop Data for Print'!C152</f>
        <v>WINDSTONE VILLAGE
812 Hoffman Rd NE # 53
Salem, OR  97301</v>
      </c>
      <c r="B175" s="83" t="str">
        <f>'Prop Data for Print'!D152</f>
        <v>Windstone@
PH: 503-581-7820
Fax: 503-304-3568</v>
      </c>
      <c r="C175" s="83" t="str">
        <f>'Prop Data for Print'!E152</f>
        <v xml:space="preserve">Sarah Chastain
</v>
      </c>
      <c r="D175" s="83" t="str">
        <f>'Prop Data for Print'!F152</f>
        <v xml:space="preserve">
</v>
      </c>
      <c r="E175" s="83" t="str">
        <f>'Prop Data for Print'!G152</f>
        <v xml:space="preserve">
</v>
      </c>
      <c r="F175" s="83" t="str">
        <f>'Prop Data for Print'!H152</f>
        <v>Brent Fabian
949-676-1880</v>
      </c>
      <c r="G175" s="83" t="str">
        <f>'Prop Data for Print'!I152</f>
        <v>04-16-2002
75-3002780
Windstone MHP, LLC</v>
      </c>
      <c r="H175" s="83" t="str">
        <f>'Prop Data for Print'!J152</f>
        <v>98
Marion</v>
      </c>
      <c r="I175" s="83" t="str">
        <f>'Prop Data for Print'!K152</f>
        <v>MH Community
Family/All Age</v>
      </c>
      <c r="J175" s="83" t="str">
        <f>'Prop Data for Print'!L152</f>
        <v xml:space="preserve">
</v>
      </c>
      <c r="K175" s="83" t="str">
        <f>'Prop Data for Print'!M152</f>
        <v xml:space="preserve">Elizabeth Birrueta
</v>
      </c>
    </row>
    <row r="176" spans="1:11" ht="38.25" x14ac:dyDescent="0.2">
      <c r="A176" s="83" t="str">
        <f>'Prop Data for Print'!C153</f>
        <v>WOODBURN SENIOR ESTATES
1999 Jansen Way
Woodburn, OR  97071</v>
      </c>
      <c r="B176" s="83" t="str">
        <f>'Prop Data for Print'!D153</f>
        <v xml:space="preserve">Woodburn@
PH: 503-982-0110
Fax: </v>
      </c>
      <c r="C176" s="83" t="str">
        <f>'Prop Data for Print'!E153</f>
        <v xml:space="preserve">James Boardman
</v>
      </c>
      <c r="D176" s="83" t="str">
        <f>'Prop Data for Print'!F153</f>
        <v xml:space="preserve">Zimmy Harder
</v>
      </c>
      <c r="E176" s="83" t="str">
        <f>'Prop Data for Print'!G153</f>
        <v xml:space="preserve">
</v>
      </c>
      <c r="F176" s="83" t="str">
        <f>'Prop Data for Print'!H153</f>
        <v>Chris Bowden
949-486-7153</v>
      </c>
      <c r="G176" s="83" t="str">
        <f>'Prop Data for Print'!I153</f>
        <v>08-11-2009
04-3597449
Woodburn Senior Estates, LLC</v>
      </c>
      <c r="H176" s="83" t="str">
        <f>'Prop Data for Print'!J153</f>
        <v>82
Marion</v>
      </c>
      <c r="I176" s="83" t="str">
        <f>'Prop Data for Print'!K153</f>
        <v>MH Community
Senior/55+</v>
      </c>
      <c r="J176" s="83" t="str">
        <f>'Prop Data for Print'!L153</f>
        <v xml:space="preserve">
</v>
      </c>
      <c r="K176" s="83" t="str">
        <f>'Prop Data for Print'!M153</f>
        <v xml:space="preserve">Elizabeth Birrueta
</v>
      </c>
    </row>
  </sheetData>
  <mergeCells count="24">
    <mergeCell ref="A22:K22"/>
    <mergeCell ref="A164:K164"/>
    <mergeCell ref="A106:K106"/>
    <mergeCell ref="A115:K115"/>
    <mergeCell ref="A127:K127"/>
    <mergeCell ref="A139:K139"/>
    <mergeCell ref="A161:K161"/>
    <mergeCell ref="A116:K116"/>
    <mergeCell ref="A155:K155"/>
    <mergeCell ref="A151:K151"/>
    <mergeCell ref="A1:K1"/>
    <mergeCell ref="A5:K5"/>
    <mergeCell ref="A19:K19"/>
    <mergeCell ref="A91:K91"/>
    <mergeCell ref="A48:K48"/>
    <mergeCell ref="G2:G3"/>
    <mergeCell ref="H2:H3"/>
    <mergeCell ref="A32:K32"/>
    <mergeCell ref="A59:K59"/>
    <mergeCell ref="A20:K20"/>
    <mergeCell ref="A73:K73"/>
    <mergeCell ref="A85:K85"/>
    <mergeCell ref="A74:K74"/>
    <mergeCell ref="A4:K4"/>
  </mergeCells>
  <dataValidations count="1">
    <dataValidation allowBlank="1" showInputMessage="1" showErrorMessage="1" sqref="F2:F3 A5:K18 A20:K73 A128:K176 A75:K127" xr:uid="{A68C045A-9DE1-40DB-942D-920E1F293911}"/>
  </dataValidations>
  <printOptions horizontalCentered="1"/>
  <pageMargins left="0" right="0" top="0" bottom="0" header="0" footer="0"/>
  <pageSetup scale="81" fitToWidth="0" fitToHeight="0" orientation="landscape" r:id="rId1"/>
  <headerFooter>
    <oddFooter>&amp;C&amp;D</oddFooter>
  </headerFooter>
  <rowBreaks count="2" manualBreakCount="2">
    <brk id="18" max="16383" man="1"/>
    <brk id="163" max="16383" man="1"/>
  </rowBreak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FA5C5847-00E4-470D-9E55-952D815F0ED8}">
          <x14:formula1>
            <xm:f>Supervisors!$J$22:$J$26</xm:f>
          </x14:formula1>
          <xm:sqref>A115:K115 A164:K164 A4:K5 A48:K48 A18:K46 A71:K73 A75:K108</xm:sqref>
        </x14:dataValidation>
        <x14:dataValidation type="list" allowBlank="1" showInputMessage="1" showErrorMessage="1" xr:uid="{93B69C77-3B3D-4F63-A0F0-9F9BB7A92EB9}">
          <x14:formula1>
            <xm:f>Supervisors!$J$3:$J$19</xm:f>
          </x14:formula1>
          <xm:sqref>A164:K164 A128:K161 A5:K127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A290D-219F-44B7-8481-F584A7EAC564}">
  <sheetPr codeName="Sheet11">
    <pageSetUpPr fitToPage="1"/>
  </sheetPr>
  <dimension ref="A1:M32"/>
  <sheetViews>
    <sheetView view="pageBreakPreview" zoomScaleNormal="90" zoomScaleSheetLayoutView="100" workbookViewId="0">
      <selection sqref="A1:M1"/>
    </sheetView>
  </sheetViews>
  <sheetFormatPr defaultColWidth="9" defaultRowHeight="14.25" x14ac:dyDescent="0.2"/>
  <cols>
    <col min="1" max="1" width="11.625" customWidth="1"/>
    <col min="2" max="2" width="13" customWidth="1"/>
    <col min="3" max="3" width="9.125" customWidth="1"/>
    <col min="4" max="4" width="2.375" customWidth="1"/>
    <col min="5" max="9" width="12.875" customWidth="1"/>
    <col min="10" max="10" width="2.25" customWidth="1"/>
    <col min="11" max="13" width="11.75" customWidth="1"/>
    <col min="14" max="14" width="5.625" customWidth="1"/>
    <col min="16" max="16" width="7.625" customWidth="1"/>
  </cols>
  <sheetData>
    <row r="1" spans="1:13" ht="22.5" x14ac:dyDescent="0.3">
      <c r="A1" s="167" t="s">
        <v>988</v>
      </c>
      <c r="B1" s="167"/>
      <c r="C1" s="167"/>
      <c r="D1" s="167"/>
      <c r="E1" s="167"/>
      <c r="F1" s="167"/>
      <c r="G1" s="167"/>
      <c r="H1" s="167"/>
      <c r="I1" s="167"/>
      <c r="J1" s="167"/>
      <c r="K1" s="167"/>
      <c r="L1" s="167"/>
      <c r="M1" s="167"/>
    </row>
    <row r="3" spans="1:13" x14ac:dyDescent="0.2">
      <c r="A3" s="168" t="s">
        <v>933</v>
      </c>
      <c r="B3" s="169"/>
      <c r="C3" s="170"/>
      <c r="E3" s="168" t="s">
        <v>907</v>
      </c>
      <c r="F3" s="169"/>
      <c r="G3" s="169"/>
      <c r="H3" s="169"/>
      <c r="I3" s="170"/>
      <c r="K3" s="168" t="s">
        <v>732</v>
      </c>
      <c r="L3" s="169"/>
      <c r="M3" s="170"/>
    </row>
    <row r="4" spans="1:13" s="124" customFormat="1" ht="28.5" x14ac:dyDescent="0.2">
      <c r="A4" s="121" t="s">
        <v>989</v>
      </c>
      <c r="B4" s="122" t="s">
        <v>917</v>
      </c>
      <c r="C4" s="123" t="s">
        <v>926</v>
      </c>
      <c r="E4" s="125" t="str">
        <f>Lists!C7</f>
        <v>MH Community</v>
      </c>
      <c r="F4" s="126" t="str">
        <f>Lists!C6</f>
        <v>Conventional</v>
      </c>
      <c r="G4" s="126" t="s">
        <v>320</v>
      </c>
      <c r="H4" s="126" t="s">
        <v>321</v>
      </c>
      <c r="I4" s="127" t="s">
        <v>323</v>
      </c>
      <c r="K4" s="125" t="s">
        <v>903</v>
      </c>
      <c r="L4" s="126" t="s">
        <v>904</v>
      </c>
      <c r="M4" s="127" t="s">
        <v>800</v>
      </c>
    </row>
    <row r="5" spans="1:13" x14ac:dyDescent="0.2">
      <c r="A5" s="50" t="s">
        <v>12</v>
      </c>
      <c r="B5" s="51">
        <f t="shared" ref="B5:B17" si="0">SUM(E5:M5)</f>
        <v>3700</v>
      </c>
      <c r="C5" s="52">
        <f>COUNTIF(Data!$G$3:$G$461,A5)</f>
        <v>22</v>
      </c>
      <c r="E5" s="53">
        <f>SUMIFS(Data!$Y$3:$Y$461,Data!$G$3:$G$461,A5,Data!$AC$3:$AC$461,E$4)</f>
        <v>2479</v>
      </c>
      <c r="F5" s="51">
        <f>SUMIFS(Data!$Y$3:$Y$461,Data!$G$3:$G$461,A5,Data!$AC$3:$AC$461,F$4)</f>
        <v>0</v>
      </c>
      <c r="G5" s="51">
        <f>SUMIFS(Data!$Y$3:$Y$461,Data!$G$3:$G$461,A5,Data!$AC$3:$AC$461,G$4)</f>
        <v>0</v>
      </c>
      <c r="H5" s="51">
        <f>SUMIFS(Data!$Y$3:$Y$461,Data!$G$3:$G$461,A5,Data!$AC$3:$AC$461,H$4)</f>
        <v>1220</v>
      </c>
      <c r="I5" s="52">
        <f>SUMIFS(Data!$Y$3:$Y$461,Data!$G$3:$G$461,A5,Data!$AC$3:$AC$461,I$4)</f>
        <v>0</v>
      </c>
      <c r="J5" s="11"/>
      <c r="K5" s="53">
        <f>SUMIFS(Data!$AA$3:$AA$461,Data!$G$3:$G$461,A5,Data!$Z$3:$Z$461,K$4)</f>
        <v>0</v>
      </c>
      <c r="L5" s="51">
        <f>SUMIFS(Data!$AA$3:$AA$461,Data!$G$3:$G$461,A5,Data!$Z$3:$Z$461,L$4)</f>
        <v>1</v>
      </c>
      <c r="M5" s="52">
        <f>SUMIFS(Data!$AA$3:$AA$461,Data!$G$3:$G$461,A5,Data!$Z$3:$Z$461,M$4)</f>
        <v>0</v>
      </c>
    </row>
    <row r="6" spans="1:13" x14ac:dyDescent="0.2">
      <c r="A6" s="50" t="s">
        <v>335</v>
      </c>
      <c r="B6" s="51">
        <f t="shared" si="0"/>
        <v>1073</v>
      </c>
      <c r="C6" s="52">
        <f>COUNTIF(Data!$G$3:$G$461,A6)</f>
        <v>8</v>
      </c>
      <c r="E6" s="53">
        <f>SUMIFS(Data!$Y$3:$Y$461,Data!$G$3:$G$461,A6,Data!$AC$3:$AC$461,E$4)</f>
        <v>1073</v>
      </c>
      <c r="F6" s="51">
        <f>SUMIFS(Data!$Y$3:$Y$461,Data!$G$3:$G$461,A6,Data!$AC$3:$AC$461,F$4)</f>
        <v>0</v>
      </c>
      <c r="G6" s="51">
        <f>SUMIFS(Data!$Y$3:$Y$461,Data!$G$3:$G$461,A6,Data!$AC$3:$AC$461,G$4)</f>
        <v>0</v>
      </c>
      <c r="H6" s="51">
        <f>SUMIFS(Data!$Y$3:$Y$461,Data!$G$3:$G$461,A6,Data!$AC$3:$AC$461,H$4)</f>
        <v>0</v>
      </c>
      <c r="I6" s="52">
        <f>SUMIFS(Data!$Y$3:$Y$461,Data!$G$3:$G$461,A6,Data!$AC$3:$AC$461,I$4)</f>
        <v>0</v>
      </c>
      <c r="J6" s="11"/>
      <c r="K6" s="53">
        <f>SUMIFS(Data!$AA$3:$AA$461,Data!$G$3:$G$461,A6,Data!$Z$3:$Z$461,K$4)</f>
        <v>0</v>
      </c>
      <c r="L6" s="51">
        <f>SUMIFS(Data!$AA$3:$AA$461,Data!$G$3:$G$461,A6,Data!$Z$3:$Z$461,L$4)</f>
        <v>0</v>
      </c>
      <c r="M6" s="52">
        <f>SUMIFS(Data!$AA$3:$AA$461,Data!$G$3:$G$461,A6,Data!$Z$3:$Z$461,M$4)</f>
        <v>0</v>
      </c>
    </row>
    <row r="7" spans="1:13" x14ac:dyDescent="0.2">
      <c r="A7" s="50" t="s">
        <v>745</v>
      </c>
      <c r="B7" s="51">
        <f t="shared" si="0"/>
        <v>382</v>
      </c>
      <c r="C7" s="52">
        <f>COUNTIF(Data!$G$3:$G$461,A7)</f>
        <v>2</v>
      </c>
      <c r="E7" s="53">
        <f>SUMIFS(Data!$Y$3:$Y$461,Data!$G$3:$G$461,A7,Data!$AC$3:$AC$461,E$4)</f>
        <v>0</v>
      </c>
      <c r="F7" s="51">
        <f>SUMIFS(Data!$Y$3:$Y$461,Data!$G$3:$G$461,A7,Data!$AC$3:$AC$461,F$4)</f>
        <v>0</v>
      </c>
      <c r="G7" s="51">
        <f>SUMIFS(Data!$Y$3:$Y$461,Data!$G$3:$G$461,A7,Data!$AC$3:$AC$461,G$4)</f>
        <v>0</v>
      </c>
      <c r="H7" s="51">
        <f>SUMIFS(Data!$Y$3:$Y$461,Data!$G$3:$G$461,A7,Data!$AC$3:$AC$461,H$4)</f>
        <v>382</v>
      </c>
      <c r="I7" s="52">
        <f>SUMIFS(Data!$Y$3:$Y$461,Data!$G$3:$G$461,A7,Data!$AC$3:$AC$461,I$4)</f>
        <v>0</v>
      </c>
      <c r="J7" s="11"/>
      <c r="K7" s="53">
        <f>SUMIFS(Data!$AA$3:$AA$461,Data!$G$3:$G$461,A7,Data!$Z$3:$Z$461,K$4)</f>
        <v>0</v>
      </c>
      <c r="L7" s="51">
        <f>SUMIFS(Data!$AA$3:$AA$461,Data!$G$3:$G$461,A7,Data!$Z$3:$Z$461,L$4)</f>
        <v>0</v>
      </c>
      <c r="M7" s="52">
        <f>SUMIFS(Data!$AA$3:$AA$461,Data!$G$3:$G$461,A7,Data!$Z$3:$Z$461,M$4)</f>
        <v>0</v>
      </c>
    </row>
    <row r="8" spans="1:13" x14ac:dyDescent="0.2">
      <c r="A8" s="50" t="s">
        <v>22</v>
      </c>
      <c r="B8" s="51">
        <f t="shared" si="0"/>
        <v>162</v>
      </c>
      <c r="C8" s="52">
        <f>COUNTIF(Data!$G$3:$G$461,A8)</f>
        <v>1</v>
      </c>
      <c r="E8" s="53">
        <f>SUMIFS(Data!$Y$3:$Y$461,Data!$G$3:$G$461,A8,Data!$AC$3:$AC$461,E$4)</f>
        <v>0</v>
      </c>
      <c r="F8" s="51">
        <f>SUMIFS(Data!$Y$3:$Y$461,Data!$G$3:$G$461,A8,Data!$AC$3:$AC$461,F$4)</f>
        <v>0</v>
      </c>
      <c r="G8" s="51">
        <f>SUMIFS(Data!$Y$3:$Y$461,Data!$G$3:$G$461,A8,Data!$AC$3:$AC$461,G$4)</f>
        <v>0</v>
      </c>
      <c r="H8" s="51">
        <f>SUMIFS(Data!$Y$3:$Y$461,Data!$G$3:$G$461,A8,Data!$AC$3:$AC$461,H$4)</f>
        <v>162</v>
      </c>
      <c r="I8" s="52">
        <f>SUMIFS(Data!$Y$3:$Y$461,Data!$G$3:$G$461,A8,Data!$AC$3:$AC$461,I$4)</f>
        <v>0</v>
      </c>
      <c r="J8" s="11"/>
      <c r="K8" s="53">
        <f>SUMIFS(Data!$AA$3:$AA$461,Data!$G$3:$G$461,A8,Data!$Z$3:$Z$461,K$4)</f>
        <v>0</v>
      </c>
      <c r="L8" s="51">
        <f>SUMIFS(Data!$AA$3:$AA$461,Data!$G$3:$G$461,A8,Data!$Z$3:$Z$461,L$4)</f>
        <v>0</v>
      </c>
      <c r="M8" s="52">
        <f>SUMIFS(Data!$AA$3:$AA$461,Data!$G$3:$G$461,A8,Data!$Z$3:$Z$461,M$4)</f>
        <v>0</v>
      </c>
    </row>
    <row r="9" spans="1:13" x14ac:dyDescent="0.2">
      <c r="A9" s="50" t="s">
        <v>367</v>
      </c>
      <c r="B9" s="51">
        <f t="shared" si="0"/>
        <v>646</v>
      </c>
      <c r="C9" s="52">
        <f>COUNTIF(Data!$G$3:$G$461,A9)</f>
        <v>4</v>
      </c>
      <c r="E9" s="53">
        <f>SUMIFS(Data!$Y$3:$Y$461,Data!$G$3:$G$461,A9,Data!$AC$3:$AC$461,E$4)</f>
        <v>461</v>
      </c>
      <c r="F9" s="51">
        <f>SUMIFS(Data!$Y$3:$Y$461,Data!$G$3:$G$461,A9,Data!$AC$3:$AC$461,F$4)</f>
        <v>185</v>
      </c>
      <c r="G9" s="51">
        <f>SUMIFS(Data!$Y$3:$Y$461,Data!$G$3:$G$461,A9,Data!$AC$3:$AC$461,G$4)</f>
        <v>0</v>
      </c>
      <c r="H9" s="51">
        <f>SUMIFS(Data!$Y$3:$Y$461,Data!$G$3:$G$461,A9,Data!$AC$3:$AC$461,H$4)</f>
        <v>0</v>
      </c>
      <c r="I9" s="52">
        <f>SUMIFS(Data!$Y$3:$Y$461,Data!$G$3:$G$461,A9,Data!$AC$3:$AC$461,I$4)</f>
        <v>0</v>
      </c>
      <c r="J9" s="11"/>
      <c r="K9" s="53">
        <f>SUMIFS(Data!$AA$3:$AA$461,Data!$G$3:$G$461,A9,Data!$Z$3:$Z$461,K$4)</f>
        <v>0</v>
      </c>
      <c r="L9" s="51">
        <f>SUMIFS(Data!$AA$3:$AA$461,Data!$G$3:$G$461,A9,Data!$Z$3:$Z$461,L$4)</f>
        <v>0</v>
      </c>
      <c r="M9" s="52">
        <f>SUMIFS(Data!$AA$3:$AA$461,Data!$G$3:$G$461,A9,Data!$Z$3:$Z$461,M$4)</f>
        <v>0</v>
      </c>
    </row>
    <row r="10" spans="1:13" x14ac:dyDescent="0.2">
      <c r="A10" s="50" t="s">
        <v>75</v>
      </c>
      <c r="B10" s="51">
        <f t="shared" si="0"/>
        <v>492</v>
      </c>
      <c r="C10" s="52">
        <f>COUNTIF(Data!$G$3:$G$461,A10)</f>
        <v>2</v>
      </c>
      <c r="E10" s="53">
        <f>SUMIFS(Data!$Y$3:$Y$461,Data!$G$3:$G$461,A10,Data!$AC$3:$AC$461,E$4)</f>
        <v>0</v>
      </c>
      <c r="F10" s="51">
        <f>SUMIFS(Data!$Y$3:$Y$461,Data!$G$3:$G$461,A10,Data!$AC$3:$AC$461,F$4)</f>
        <v>0</v>
      </c>
      <c r="G10" s="51">
        <f>SUMIFS(Data!$Y$3:$Y$461,Data!$G$3:$G$461,A10,Data!$AC$3:$AC$461,G$4)</f>
        <v>192</v>
      </c>
      <c r="H10" s="51">
        <f>SUMIFS(Data!$Y$3:$Y$461,Data!$G$3:$G$461,A10,Data!$AC$3:$AC$461,H$4)</f>
        <v>300</v>
      </c>
      <c r="I10" s="52">
        <f>SUMIFS(Data!$Y$3:$Y$461,Data!$G$3:$G$461,A10,Data!$AC$3:$AC$461,I$4)</f>
        <v>0</v>
      </c>
      <c r="J10" s="11"/>
      <c r="K10" s="53">
        <f>SUMIFS(Data!$AA$3:$AA$461,Data!$G$3:$G$461,A10,Data!$Z$3:$Z$461,K$4)</f>
        <v>0</v>
      </c>
      <c r="L10" s="51">
        <f>SUMIFS(Data!$AA$3:$AA$461,Data!$G$3:$G$461,A10,Data!$Z$3:$Z$461,L$4)</f>
        <v>0</v>
      </c>
      <c r="M10" s="52">
        <f>SUMIFS(Data!$AA$3:$AA$461,Data!$G$3:$G$461,A10,Data!$Z$3:$Z$461,M$4)</f>
        <v>0</v>
      </c>
    </row>
    <row r="11" spans="1:13" x14ac:dyDescent="0.2">
      <c r="A11" s="50" t="s">
        <v>368</v>
      </c>
      <c r="B11" s="51">
        <f t="shared" si="0"/>
        <v>1746</v>
      </c>
      <c r="C11" s="52">
        <f>COUNTIF(Data!$G$3:$G$461,A11)</f>
        <v>12</v>
      </c>
      <c r="E11" s="53">
        <f>SUMIFS(Data!$Y$3:$Y$461,Data!$G$3:$G$461,A11,Data!$AC$3:$AC$461,E$4)</f>
        <v>0</v>
      </c>
      <c r="F11" s="51">
        <f>SUMIFS(Data!$Y$3:$Y$461,Data!$G$3:$G$461,A11,Data!$AC$3:$AC$461,F$4)</f>
        <v>1371</v>
      </c>
      <c r="G11" s="51">
        <f>SUMIFS(Data!$Y$3:$Y$461,Data!$G$3:$G$461,A11,Data!$AC$3:$AC$461,G$4)</f>
        <v>0</v>
      </c>
      <c r="H11" s="51">
        <f>SUMIFS(Data!$Y$3:$Y$461,Data!$G$3:$G$461,A11,Data!$AC$3:$AC$461,H$4)</f>
        <v>224</v>
      </c>
      <c r="I11" s="52">
        <f>SUMIFS(Data!$Y$3:$Y$461,Data!$G$3:$G$461,A11,Data!$AC$3:$AC$461,I$4)</f>
        <v>151</v>
      </c>
      <c r="J11" s="11"/>
      <c r="K11" s="53">
        <f>SUMIFS(Data!$AA$3:$AA$461,Data!$G$3:$G$461,A11,Data!$Z$3:$Z$461,K$4)</f>
        <v>0</v>
      </c>
      <c r="L11" s="51">
        <f>SUMIFS(Data!$AA$3:$AA$461,Data!$G$3:$G$461,A11,Data!$Z$3:$Z$461,L$4)</f>
        <v>0</v>
      </c>
      <c r="M11" s="52">
        <f>SUMIFS(Data!$AA$3:$AA$461,Data!$G$3:$G$461,A11,Data!$Z$3:$Z$461,M$4)</f>
        <v>0</v>
      </c>
    </row>
    <row r="12" spans="1:13" x14ac:dyDescent="0.2">
      <c r="A12" s="50" t="s">
        <v>727</v>
      </c>
      <c r="B12" s="51">
        <f t="shared" si="0"/>
        <v>266</v>
      </c>
      <c r="C12" s="52">
        <f>COUNTIF(Data!$G$3:$G$461,A12)</f>
        <v>1</v>
      </c>
      <c r="E12" s="53">
        <f>SUMIFS(Data!$Y$3:$Y$461,Data!$G$3:$G$461,A12,Data!$AC$3:$AC$461,E$4)</f>
        <v>0</v>
      </c>
      <c r="F12" s="51">
        <f>SUMIFS(Data!$Y$3:$Y$461,Data!$G$3:$G$461,A12,Data!$AC$3:$AC$461,F$4)</f>
        <v>0</v>
      </c>
      <c r="G12" s="51">
        <f>SUMIFS(Data!$Y$3:$Y$461,Data!$G$3:$G$461,A12,Data!$AC$3:$AC$461,G$4)</f>
        <v>0</v>
      </c>
      <c r="H12" s="51">
        <f>SUMIFS(Data!$Y$3:$Y$461,Data!$G$3:$G$461,A12,Data!$AC$3:$AC$461,H$4)</f>
        <v>261</v>
      </c>
      <c r="I12" s="52">
        <f>SUMIFS(Data!$Y$3:$Y$461,Data!$G$3:$G$461,A12,Data!$AC$3:$AC$461,I$4)</f>
        <v>0</v>
      </c>
      <c r="J12" s="11"/>
      <c r="K12" s="53">
        <f>SUMIFS(Data!$AA$3:$AA$461,Data!$G$3:$G$461,A12,Data!$Z$3:$Z$461,K$4)</f>
        <v>0</v>
      </c>
      <c r="L12" s="51">
        <f>SUMIFS(Data!$AA$3:$AA$461,Data!$G$3:$G$461,A12,Data!$Z$3:$Z$461,L$4)</f>
        <v>0</v>
      </c>
      <c r="M12" s="52">
        <f>SUMIFS(Data!$AA$3:$AA$461,Data!$G$3:$G$461,A12,Data!$Z$3:$Z$461,M$4)</f>
        <v>5</v>
      </c>
    </row>
    <row r="13" spans="1:13" x14ac:dyDescent="0.2">
      <c r="A13" s="50" t="s">
        <v>85</v>
      </c>
      <c r="B13" s="51">
        <f t="shared" si="0"/>
        <v>316</v>
      </c>
      <c r="C13" s="52">
        <f>COUNTIF(Data!$G$3:$G$461,A13)</f>
        <v>1</v>
      </c>
      <c r="E13" s="53">
        <f>SUMIFS(Data!$Y$3:$Y$461,Data!$G$3:$G$461,A13,Data!$AC$3:$AC$461,E$4)</f>
        <v>0</v>
      </c>
      <c r="F13" s="51">
        <f>SUMIFS(Data!$Y$3:$Y$461,Data!$G$3:$G$461,A13,Data!$AC$3:$AC$461,F$4)</f>
        <v>0</v>
      </c>
      <c r="G13" s="51">
        <f>SUMIFS(Data!$Y$3:$Y$461,Data!$G$3:$G$461,A13,Data!$AC$3:$AC$461,G$4)</f>
        <v>0</v>
      </c>
      <c r="H13" s="51">
        <f>SUMIFS(Data!$Y$3:$Y$461,Data!$G$3:$G$461,A13,Data!$AC$3:$AC$461,H$4)</f>
        <v>0</v>
      </c>
      <c r="I13" s="52">
        <f>SUMIFS(Data!$Y$3:$Y$461,Data!$G$3:$G$461,A13,Data!$AC$3:$AC$461,I$4)</f>
        <v>316</v>
      </c>
      <c r="J13" s="11"/>
      <c r="K13" s="53">
        <f>SUMIFS(Data!$AA$3:$AA$461,Data!$G$3:$G$461,A13,Data!$Z$3:$Z$461,K$4)</f>
        <v>0</v>
      </c>
      <c r="L13" s="51">
        <f>SUMIFS(Data!$AA$3:$AA$461,Data!$G$3:$G$461,A13,Data!$Z$3:$Z$461,L$4)</f>
        <v>0</v>
      </c>
      <c r="M13" s="52">
        <f>SUMIFS(Data!$AA$3:$AA$461,Data!$G$3:$G$461,A13,Data!$Z$3:$Z$461,M$4)</f>
        <v>0</v>
      </c>
    </row>
    <row r="14" spans="1:13" x14ac:dyDescent="0.2">
      <c r="A14" s="50" t="s">
        <v>790</v>
      </c>
      <c r="B14" s="51">
        <f t="shared" si="0"/>
        <v>215</v>
      </c>
      <c r="C14" s="52">
        <f>COUNTIF(Data!$G$3:$G$461,A14)</f>
        <v>1</v>
      </c>
      <c r="E14" s="53">
        <f>SUMIFS(Data!$Y$3:$Y$461,Data!$G$3:$G$461,A14,Data!$AC$3:$AC$461,E$4)</f>
        <v>0</v>
      </c>
      <c r="F14" s="51">
        <f>SUMIFS(Data!$Y$3:$Y$461,Data!$G$3:$G$461,A14,Data!$AC$3:$AC$461,F$4)</f>
        <v>215</v>
      </c>
      <c r="G14" s="51">
        <f>SUMIFS(Data!$Y$3:$Y$461,Data!$G$3:$G$461,A14,Data!$AC$3:$AC$461,G$4)</f>
        <v>0</v>
      </c>
      <c r="H14" s="51">
        <f>SUMIFS(Data!$Y$3:$Y$461,Data!$G$3:$G$461,A14,Data!$AC$3:$AC$461,H$4)</f>
        <v>0</v>
      </c>
      <c r="I14" s="52">
        <f>SUMIFS(Data!$Y$3:$Y$461,Data!$G$3:$G$461,A14,Data!$AC$3:$AC$461,I$4)</f>
        <v>0</v>
      </c>
      <c r="J14" s="11"/>
      <c r="K14" s="53">
        <f>SUMIFS(Data!$AA$3:$AA$461,Data!$G$3:$G$461,A14,Data!$Z$3:$Z$461,K$4)</f>
        <v>0</v>
      </c>
      <c r="L14" s="51">
        <f>SUMIFS(Data!$AA$3:$AA$461,Data!$G$3:$G$461,A14,Data!$Z$3:$Z$461,L$4)</f>
        <v>0</v>
      </c>
      <c r="M14" s="52">
        <f>SUMIFS(Data!$AA$3:$AA$461,Data!$G$3:$G$461,A14,Data!$Z$3:$Z$461,M$4)</f>
        <v>0</v>
      </c>
    </row>
    <row r="15" spans="1:13" x14ac:dyDescent="0.2">
      <c r="A15" s="50" t="s">
        <v>455</v>
      </c>
      <c r="B15" s="51">
        <f t="shared" si="0"/>
        <v>6747</v>
      </c>
      <c r="C15" s="52">
        <f>COUNTIF(Data!$G$3:$G$461,A15)</f>
        <v>50</v>
      </c>
      <c r="E15" s="53">
        <f>SUMIFS(Data!$Y$3:$Y$461,Data!$G$3:$G$461,A15,Data!$AC$3:$AC$461,E$4)</f>
        <v>5438</v>
      </c>
      <c r="F15" s="51">
        <f>SUMIFS(Data!$Y$3:$Y$461,Data!$G$3:$G$461,A15,Data!$AC$3:$AC$461,F$4)</f>
        <v>972</v>
      </c>
      <c r="G15" s="51">
        <f>SUMIFS(Data!$Y$3:$Y$461,Data!$G$3:$G$461,A15,Data!$AC$3:$AC$461,G$4)</f>
        <v>0</v>
      </c>
      <c r="H15" s="51">
        <f>SUMIFS(Data!$Y$3:$Y$461,Data!$G$3:$G$461,A15,Data!$AC$3:$AC$461,H$4)</f>
        <v>0</v>
      </c>
      <c r="I15" s="52">
        <f>SUMIFS(Data!$Y$3:$Y$461,Data!$G$3:$G$461,A15,Data!$AC$3:$AC$461,I$4)</f>
        <v>240</v>
      </c>
      <c r="J15" s="11"/>
      <c r="K15" s="53">
        <f>SUMIFS(Data!$AA$3:$AA$461,Data!$G$3:$G$461,A15,Data!$Z$3:$Z$461,K$4)</f>
        <v>97</v>
      </c>
      <c r="L15" s="51">
        <f>SUMIFS(Data!$AA$3:$AA$461,Data!$G$3:$G$461,A15,Data!$Z$3:$Z$461,L$4)</f>
        <v>0</v>
      </c>
      <c r="M15" s="52">
        <f>SUMIFS(Data!$AA$3:$AA$461,Data!$G$3:$G$461,A15,Data!$Z$3:$Z$461,M$4)</f>
        <v>0</v>
      </c>
    </row>
    <row r="16" spans="1:13" x14ac:dyDescent="0.2">
      <c r="A16" s="50" t="s">
        <v>636</v>
      </c>
      <c r="B16" s="51">
        <f t="shared" si="0"/>
        <v>1586</v>
      </c>
      <c r="C16" s="52">
        <f>COUNTIF(Data!$G$3:$G$461,A16)</f>
        <v>13</v>
      </c>
      <c r="E16" s="53">
        <f>SUMIFS(Data!$Y$3:$Y$461,Data!$G$3:$G$461,A16,Data!$AC$3:$AC$461,E$4)</f>
        <v>1585</v>
      </c>
      <c r="F16" s="51">
        <f>SUMIFS(Data!$Y$3:$Y$461,Data!$G$3:$G$461,A16,Data!$AC$3:$AC$461,F$4)</f>
        <v>0</v>
      </c>
      <c r="G16" s="51">
        <f>SUMIFS(Data!$Y$3:$Y$461,Data!$G$3:$G$461,A16,Data!$AC$3:$AC$461,G$4)</f>
        <v>0</v>
      </c>
      <c r="H16" s="51">
        <f>SUMIFS(Data!$Y$3:$Y$461,Data!$G$3:$G$461,A16,Data!$AC$3:$AC$461,H$4)</f>
        <v>0</v>
      </c>
      <c r="I16" s="52">
        <f>SUMIFS(Data!$Y$3:$Y$461,Data!$G$3:$G$461,A16,Data!$AC$3:$AC$461,I$4)</f>
        <v>0</v>
      </c>
      <c r="J16" s="11"/>
      <c r="K16" s="53">
        <f>SUMIFS(Data!$AA$3:$AA$461,Data!$G$3:$G$461,A16,Data!$Z$3:$Z$461,K$4)</f>
        <v>0</v>
      </c>
      <c r="L16" s="51">
        <f>SUMIFS(Data!$AA$3:$AA$461,Data!$G$3:$G$461,A16,Data!$Z$3:$Z$461,L$4)</f>
        <v>1</v>
      </c>
      <c r="M16" s="52">
        <f>SUMIFS(Data!$AA$3:$AA$461,Data!$G$3:$G$461,A16,Data!$Z$3:$Z$461,M$4)</f>
        <v>0</v>
      </c>
    </row>
    <row r="17" spans="1:13" x14ac:dyDescent="0.2">
      <c r="A17" s="50" t="s">
        <v>3</v>
      </c>
      <c r="B17" s="51">
        <f t="shared" si="0"/>
        <v>5155</v>
      </c>
      <c r="C17" s="52">
        <f>COUNTIF(Data!$G$3:$G$461,A17)</f>
        <v>35</v>
      </c>
      <c r="E17" s="53">
        <f>SUMIFS(Data!$Y$3:$Y$461,Data!$G$3:$G$461,A17,Data!$AC$3:$AC$461,E$4)</f>
        <v>4171</v>
      </c>
      <c r="F17" s="51">
        <f>SUMIFS(Data!$Y$3:$Y$461,Data!$G$3:$G$461,A17,Data!$AC$3:$AC$461,F$4)</f>
        <v>745</v>
      </c>
      <c r="G17" s="51">
        <f>SUMIFS(Data!$Y$3:$Y$461,Data!$G$3:$G$461,A17,Data!$AC$3:$AC$461,G$4)</f>
        <v>0</v>
      </c>
      <c r="H17" s="51">
        <f>SUMIFS(Data!$Y$3:$Y$461,Data!$G$3:$G$461,A17,Data!$AC$3:$AC$461,H$4)</f>
        <v>0</v>
      </c>
      <c r="I17" s="52">
        <f>SUMIFS(Data!$Y$3:$Y$461,Data!$G$3:$G$461,A17,Data!$AC$3:$AC$461,I$4)</f>
        <v>0</v>
      </c>
      <c r="J17" s="11"/>
      <c r="K17" s="53">
        <f>SUMIFS(Data!$AA$3:$AA$461,Data!$G$3:$G$461,A17,Data!$Z$3:$Z$461,K$4)</f>
        <v>239</v>
      </c>
      <c r="L17" s="51">
        <f>SUMIFS(Data!$AA$3:$AA$461,Data!$G$3:$G$461,A17,Data!$Z$3:$Z$461,L$4)</f>
        <v>0</v>
      </c>
      <c r="M17" s="52">
        <f>SUMIFS(Data!$AA$3:$AA$461,Data!$G$3:$G$461,A17,Data!$Z$3:$Z$461,M$4)</f>
        <v>0</v>
      </c>
    </row>
    <row r="18" spans="1:13" ht="15" thickBot="1" x14ac:dyDescent="0.25">
      <c r="A18" s="135" t="s">
        <v>909</v>
      </c>
      <c r="B18" s="51"/>
      <c r="C18" s="52"/>
      <c r="E18" s="53"/>
      <c r="F18" s="51"/>
      <c r="G18" s="51"/>
      <c r="H18" s="51"/>
      <c r="I18" s="52"/>
      <c r="J18" s="11"/>
      <c r="K18" s="53"/>
      <c r="L18" s="51"/>
      <c r="M18" s="52"/>
    </row>
    <row r="19" spans="1:13" ht="15" thickBot="1" x14ac:dyDescent="0.25">
      <c r="A19" s="110">
        <f>COUNTA(A5:A17)</f>
        <v>13</v>
      </c>
      <c r="B19" s="111">
        <f>SUM(B5:B18)</f>
        <v>22486</v>
      </c>
      <c r="C19" s="112">
        <f>SUM(C5:C18)</f>
        <v>152</v>
      </c>
      <c r="D19" s="113"/>
      <c r="E19" s="114">
        <f>SUM(E5:E18)</f>
        <v>15207</v>
      </c>
      <c r="F19" s="111">
        <f>SUM(F5:F18)</f>
        <v>3488</v>
      </c>
      <c r="G19" s="111">
        <f>SUM(G5:G18)</f>
        <v>192</v>
      </c>
      <c r="H19" s="111">
        <f>SUM(H5:H18)</f>
        <v>2549</v>
      </c>
      <c r="I19" s="112">
        <f>SUM(I5:I18)</f>
        <v>707</v>
      </c>
      <c r="J19" s="115"/>
      <c r="K19" s="114">
        <f>SUM(K5:K18)</f>
        <v>336</v>
      </c>
      <c r="L19" s="111">
        <f>SUM(L5:L18)</f>
        <v>2</v>
      </c>
      <c r="M19" s="116">
        <f>SUM(M5:M18)</f>
        <v>5</v>
      </c>
    </row>
    <row r="20" spans="1:13" x14ac:dyDescent="0.2">
      <c r="E20" s="11"/>
      <c r="F20" s="11"/>
      <c r="G20" s="11"/>
      <c r="H20" s="11"/>
      <c r="I20" s="11"/>
      <c r="J20" s="11"/>
      <c r="K20" s="11"/>
      <c r="L20" s="11"/>
      <c r="M20" s="11"/>
    </row>
    <row r="21" spans="1:13" x14ac:dyDescent="0.2">
      <c r="E21" s="11"/>
      <c r="F21" s="11"/>
      <c r="G21" s="11"/>
      <c r="H21" s="11"/>
      <c r="I21" s="11"/>
      <c r="J21" s="11"/>
      <c r="K21" s="11"/>
      <c r="L21" s="11"/>
      <c r="M21" s="11"/>
    </row>
    <row r="25" spans="1:13" x14ac:dyDescent="0.2">
      <c r="A25" s="17" t="s">
        <v>922</v>
      </c>
      <c r="K25" s="17" t="s">
        <v>1309</v>
      </c>
    </row>
    <row r="26" spans="1:13" x14ac:dyDescent="0.2">
      <c r="H26" s="54"/>
    </row>
    <row r="27" spans="1:13" x14ac:dyDescent="0.2">
      <c r="A27" s="55" t="s">
        <v>930</v>
      </c>
      <c r="B27" s="56" t="s">
        <v>917</v>
      </c>
      <c r="C27" s="57" t="s">
        <v>926</v>
      </c>
      <c r="E27" s="17" t="s">
        <v>918</v>
      </c>
      <c r="F27" s="17" t="s">
        <v>919</v>
      </c>
      <c r="G27" s="17" t="s">
        <v>920</v>
      </c>
      <c r="H27" s="11"/>
      <c r="I27" s="11"/>
      <c r="J27" s="11"/>
      <c r="K27" t="s">
        <v>1316</v>
      </c>
      <c r="M27" s="16">
        <f>G19+H19+I19</f>
        <v>3448</v>
      </c>
    </row>
    <row r="28" spans="1:13" x14ac:dyDescent="0.2">
      <c r="A28" s="55" t="s">
        <v>931</v>
      </c>
      <c r="B28" s="16">
        <f>SUM(E28:G28)</f>
        <v>15545</v>
      </c>
      <c r="C28" s="58">
        <f>COUNTIF(Data!$A$3:$A$461,"mh")</f>
        <v>115</v>
      </c>
      <c r="E28" s="16">
        <f>E19</f>
        <v>15207</v>
      </c>
      <c r="F28" s="16">
        <f>K19</f>
        <v>336</v>
      </c>
      <c r="G28" s="16">
        <f>L19</f>
        <v>2</v>
      </c>
      <c r="H28" s="11"/>
      <c r="I28" s="11"/>
      <c r="J28" s="11"/>
      <c r="K28" t="s">
        <v>1424</v>
      </c>
      <c r="M28" s="16">
        <v>15</v>
      </c>
    </row>
    <row r="29" spans="1:13" x14ac:dyDescent="0.2">
      <c r="A29" s="55"/>
      <c r="B29" s="16"/>
      <c r="E29" s="16"/>
      <c r="F29" s="16"/>
      <c r="G29" s="16"/>
      <c r="H29" s="11"/>
      <c r="I29" s="11"/>
      <c r="J29" s="11"/>
    </row>
    <row r="30" spans="1:13" x14ac:dyDescent="0.2">
      <c r="A30" s="55" t="s">
        <v>987</v>
      </c>
      <c r="B30" s="56" t="s">
        <v>917</v>
      </c>
      <c r="C30" s="57" t="s">
        <v>926</v>
      </c>
      <c r="E30" s="17" t="s">
        <v>5</v>
      </c>
      <c r="F30" s="17" t="s">
        <v>921</v>
      </c>
      <c r="G30" s="17" t="s">
        <v>800</v>
      </c>
      <c r="H30" s="54"/>
      <c r="K30" s="59" t="s">
        <v>1310</v>
      </c>
      <c r="L30" s="60"/>
      <c r="M30" s="60"/>
    </row>
    <row r="31" spans="1:13" x14ac:dyDescent="0.2">
      <c r="B31" s="16">
        <f>SUM(E31:G31)</f>
        <v>6941</v>
      </c>
      <c r="C31" s="58">
        <f>COUNTIF(Data!$A$3:$A$461,"mF")</f>
        <v>37</v>
      </c>
      <c r="E31" s="16">
        <f>F19</f>
        <v>3488</v>
      </c>
      <c r="F31" s="16">
        <f>SUM(G19:I19)</f>
        <v>3448</v>
      </c>
      <c r="G31" s="16">
        <f>M19</f>
        <v>5</v>
      </c>
      <c r="K31" t="s">
        <v>923</v>
      </c>
      <c r="M31" s="16">
        <f>G19+H19</f>
        <v>2741</v>
      </c>
    </row>
    <row r="32" spans="1:13" x14ac:dyDescent="0.2">
      <c r="A32" s="55"/>
      <c r="K32" t="s">
        <v>924</v>
      </c>
      <c r="M32" s="16">
        <f>H19+I19</f>
        <v>3256</v>
      </c>
    </row>
  </sheetData>
  <sheetProtection selectLockedCells="1"/>
  <mergeCells count="4">
    <mergeCell ref="A1:M1"/>
    <mergeCell ref="A3:C3"/>
    <mergeCell ref="E3:I3"/>
    <mergeCell ref="K3:M3"/>
  </mergeCells>
  <printOptions horizontalCentered="1"/>
  <pageMargins left="0.25" right="0.25" top="0.25" bottom="0.5" header="0" footer="0"/>
  <pageSetup paperSize="5" fitToHeight="999" orientation="landscape" r:id="rId1"/>
  <headerFooter>
    <oddFooter>&amp;C&amp;D</oddFooter>
  </headerFooter>
  <rowBreaks count="3" manualBreakCount="3">
    <brk id="80" max="16383" man="1"/>
    <brk id="81" max="16383" man="1"/>
    <brk id="112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CA4EA-B6C2-4ABF-A5AE-AA0CD7545873}">
  <sheetPr codeName="Sheet9" filterMode="1">
    <pageSetUpPr fitToPage="1"/>
  </sheetPr>
  <dimension ref="A1:L77"/>
  <sheetViews>
    <sheetView view="pageBreakPreview" zoomScaleNormal="100" zoomScaleSheetLayoutView="100" workbookViewId="0">
      <selection activeCell="L3" sqref="L3"/>
    </sheetView>
  </sheetViews>
  <sheetFormatPr defaultColWidth="9" defaultRowHeight="14.25" x14ac:dyDescent="0.2"/>
  <cols>
    <col min="1" max="1" width="9.625" customWidth="1"/>
    <col min="2" max="2" width="11.125" customWidth="1"/>
    <col min="3" max="3" width="10" customWidth="1"/>
    <col min="4" max="5" width="14" customWidth="1"/>
    <col min="6" max="8" width="12.125" customWidth="1"/>
    <col min="9" max="11" width="11.625" customWidth="1"/>
    <col min="12" max="12" width="9" style="21"/>
  </cols>
  <sheetData>
    <row r="1" spans="1:12" ht="40.5" customHeight="1" thickBot="1" x14ac:dyDescent="0.35">
      <c r="A1" s="173" t="s">
        <v>1268</v>
      </c>
      <c r="B1" s="173"/>
      <c r="C1" s="173"/>
      <c r="D1" s="173"/>
      <c r="E1" s="173"/>
      <c r="F1" s="173"/>
      <c r="G1" s="173"/>
      <c r="H1" s="173"/>
      <c r="I1" s="173"/>
      <c r="J1" s="173"/>
      <c r="K1" s="64"/>
      <c r="L1" s="104" t="s">
        <v>1505</v>
      </c>
    </row>
    <row r="2" spans="1:12" ht="43.5" thickBot="1" x14ac:dyDescent="0.25">
      <c r="A2" s="33" t="s">
        <v>989</v>
      </c>
      <c r="B2" s="34" t="s">
        <v>917</v>
      </c>
      <c r="C2" s="35" t="s">
        <v>926</v>
      </c>
      <c r="D2" s="36" t="s">
        <v>0</v>
      </c>
      <c r="E2" s="36" t="s">
        <v>5</v>
      </c>
      <c r="F2" s="36" t="s">
        <v>320</v>
      </c>
      <c r="G2" s="36" t="s">
        <v>321</v>
      </c>
      <c r="H2" s="36" t="s">
        <v>322</v>
      </c>
      <c r="I2" s="36" t="s">
        <v>323</v>
      </c>
      <c r="J2" s="39" t="s">
        <v>732</v>
      </c>
      <c r="K2" s="74"/>
      <c r="L2" s="105"/>
    </row>
    <row r="3" spans="1:12" ht="15" hidden="1" thickBot="1" x14ac:dyDescent="0.25">
      <c r="A3" s="171" t="s">
        <v>1235</v>
      </c>
      <c r="B3" s="172"/>
      <c r="C3" s="172"/>
      <c r="D3" s="174"/>
      <c r="E3" s="174"/>
      <c r="F3" s="174"/>
      <c r="G3" s="174"/>
      <c r="H3" s="174"/>
      <c r="I3" s="174"/>
      <c r="J3" s="175"/>
      <c r="K3" s="75"/>
      <c r="L3" s="105">
        <v>0</v>
      </c>
    </row>
    <row r="4" spans="1:12" ht="15" hidden="1" thickBot="1" x14ac:dyDescent="0.25">
      <c r="A4" s="30" t="s">
        <v>12</v>
      </c>
      <c r="B4" s="37">
        <f>SUM(D4:J4)</f>
        <v>0</v>
      </c>
      <c r="C4" s="31">
        <f>COUNTIFS(Data!$G$3:$G$491,A4,Data!$B$3:$B$491,$A$3)</f>
        <v>0</v>
      </c>
      <c r="D4" s="31">
        <f>SUMIFS(Data!$Y$3:$Y$491,Data!$G$3:$G$491,A4,Data!$AC$3:$AC$491,D$2,Data!$B$3:$B$491,$A$3)</f>
        <v>0</v>
      </c>
      <c r="E4" s="31">
        <f>SUMIFS(Data!$Y$3:$Y$491,Data!$G$3:$G$491,A4,Data!$AC$3:$AC$491,E$2,Data!$B$3:$B$491,$A$3)</f>
        <v>0</v>
      </c>
      <c r="F4" s="31">
        <f>SUMIFS(Data!$Y$3:$Y$491,Data!$G$3:$G$491,A4,Data!$AC$3:$AC$491,F$2,Data!$B$3:$B$491,$A$3)</f>
        <v>0</v>
      </c>
      <c r="G4" s="31">
        <f>SUMIFS(Data!$Y$3:$Y$491,Data!$G$3:$G$491,A4,Data!$AC$3:$AC$491,G$2,Data!$B$3:$B$491,$A$3)</f>
        <v>0</v>
      </c>
      <c r="H4" s="31">
        <f>SUMIFS(Data!$Y$3:$Y$491,Data!$G$3:$G$491,A4,Data!$AC$3:$AC$491,H$2,Data!$B$3:$B$491,$A$3)</f>
        <v>0</v>
      </c>
      <c r="I4" s="31">
        <f>SUMIFS(Data!$Y$3:$Y$491,Data!$G$3:$G$491,A4,Data!$AC$3:$AC$491,I$2,Data!$B$3:$B$491,$A$3)</f>
        <v>0</v>
      </c>
      <c r="J4" s="32">
        <f>SUMIFS(Data!$AA$3:$AA$491,Data!$G$3:$G$491,A4,Data!$B$3:$B$491,$A$3)</f>
        <v>0</v>
      </c>
      <c r="K4" s="20"/>
      <c r="L4" s="106">
        <f t="shared" ref="L4:L16" si="0">SUM(B4:J4)</f>
        <v>0</v>
      </c>
    </row>
    <row r="5" spans="1:12" ht="15" hidden="1" thickBot="1" x14ac:dyDescent="0.25">
      <c r="A5" s="30" t="s">
        <v>335</v>
      </c>
      <c r="B5" s="31">
        <f t="shared" ref="B5:B7" si="1">SUM(D5:J5)</f>
        <v>0</v>
      </c>
      <c r="C5" s="31">
        <f>COUNTIFS(Data!$G$3:$G$491,A5,Data!$B$3:$B$491,$A$3)</f>
        <v>0</v>
      </c>
      <c r="D5" s="31">
        <f>SUMIFS(Data!$Y$3:$Y$491,Data!$G$3:$G$491,A5,Data!$AC$3:$AC$491,D$2,Data!$B$3:$B$491,$A$3)</f>
        <v>0</v>
      </c>
      <c r="E5" s="31">
        <f>SUMIFS(Data!$Y$3:$Y$491,Data!$G$3:$G$491,A5,Data!$AC$3:$AC$491,E$2,Data!$B$3:$B$491,$A$3)</f>
        <v>0</v>
      </c>
      <c r="F5" s="31">
        <f>SUMIFS(Data!$Y$3:$Y$491,Data!$G$3:$G$491,A5,Data!$AC$3:$AC$491,F$2,Data!$B$3:$B$491,$A$3)</f>
        <v>0</v>
      </c>
      <c r="G5" s="31">
        <f>SUMIFS(Data!$Y$3:$Y$491,Data!$G$3:$G$491,A5,Data!$AC$3:$AC$491,G$2,Data!$B$3:$B$491,$A$3)</f>
        <v>0</v>
      </c>
      <c r="H5" s="31">
        <f>SUMIFS(Data!$Y$3:$Y$491,Data!$G$3:$G$491,A5,Data!$AC$3:$AC$491,H$2,Data!$B$3:$B$491,$A$3)</f>
        <v>0</v>
      </c>
      <c r="I5" s="31">
        <f>SUMIFS(Data!$Y$3:$Y$491,Data!$G$3:$G$491,A5,Data!$AC$3:$AC$491,I$2,Data!$B$3:$B$491,$A$3)</f>
        <v>0</v>
      </c>
      <c r="J5" s="32">
        <f>SUMIFS(Data!$AA$3:$AA$491,Data!$G$3:$G$491,A5,Data!$B$3:$B$491,$A$3)</f>
        <v>0</v>
      </c>
      <c r="K5" s="20"/>
      <c r="L5" s="106">
        <f t="shared" si="0"/>
        <v>0</v>
      </c>
    </row>
    <row r="6" spans="1:12" ht="15" hidden="1" thickBot="1" x14ac:dyDescent="0.25">
      <c r="A6" s="38" t="s">
        <v>745</v>
      </c>
      <c r="B6" s="31">
        <f t="shared" si="1"/>
        <v>0</v>
      </c>
      <c r="C6" s="31">
        <f>COUNTIFS(Data!$G$3:$G$491,A6,Data!$B$3:$B$491,$A$3)</f>
        <v>0</v>
      </c>
      <c r="D6" s="31">
        <f>SUMIFS(Data!$Y$3:$Y$491,Data!$G$3:$G$491,A6,Data!$AC$3:$AC$491,D$2,Data!$B$3:$B$491,$A$3)</f>
        <v>0</v>
      </c>
      <c r="E6" s="31">
        <f>SUMIFS(Data!$Y$3:$Y$491,Data!$G$3:$G$491,A6,Data!$AC$3:$AC$491,E$2,Data!$B$3:$B$491,$A$3)</f>
        <v>0</v>
      </c>
      <c r="F6" s="31">
        <f>SUMIFS(Data!$Y$3:$Y$491,Data!$G$3:$G$491,A6,Data!$AC$3:$AC$491,F$2,Data!$B$3:$B$491,$A$3)</f>
        <v>0</v>
      </c>
      <c r="G6" s="31">
        <f>SUMIFS(Data!$Y$3:$Y$491,Data!$G$3:$G$491,A6,Data!$AC$3:$AC$491,G$2,Data!$B$3:$B$491,$A$3)</f>
        <v>0</v>
      </c>
      <c r="H6" s="31">
        <f>SUMIFS(Data!$Y$3:$Y$491,Data!$G$3:$G$491,A6,Data!$AC$3:$AC$491,H$2,Data!$B$3:$B$491,$A$3)</f>
        <v>0</v>
      </c>
      <c r="I6" s="31">
        <f>SUMIFS(Data!$Y$3:$Y$491,Data!$G$3:$G$491,A6,Data!$AC$3:$AC$491,I$2,Data!$B$3:$B$491,$A$3)</f>
        <v>0</v>
      </c>
      <c r="J6" s="32">
        <f>SUMIFS(Data!$AA$3:$AA$491,Data!$G$3:$G$491,A6,Data!$B$3:$B$491,$A$3)</f>
        <v>0</v>
      </c>
      <c r="K6" s="20"/>
      <c r="L6" s="106">
        <f t="shared" si="0"/>
        <v>0</v>
      </c>
    </row>
    <row r="7" spans="1:12" ht="15" hidden="1" thickBot="1" x14ac:dyDescent="0.25">
      <c r="A7" s="38" t="s">
        <v>22</v>
      </c>
      <c r="B7" s="31">
        <f t="shared" si="1"/>
        <v>0</v>
      </c>
      <c r="C7" s="31">
        <f>COUNTIFS(Data!$G$3:$G$491,A7,Data!$B$3:$B$491,$A$3)</f>
        <v>0</v>
      </c>
      <c r="D7" s="31">
        <f>SUMIFS(Data!$Y$3:$Y$491,Data!$G$3:$G$491,A7,Data!$AC$3:$AC$491,D$2,Data!$B$3:$B$491,$A$3)</f>
        <v>0</v>
      </c>
      <c r="E7" s="31">
        <f>SUMIFS(Data!$Y$3:$Y$491,Data!$G$3:$G$491,A7,Data!$AC$3:$AC$491,E$2,Data!$B$3:$B$491,$A$3)</f>
        <v>0</v>
      </c>
      <c r="F7" s="31">
        <f>SUMIFS(Data!$Y$3:$Y$491,Data!$G$3:$G$491,A7,Data!$AC$3:$AC$491,F$2,Data!$B$3:$B$491,$A$3)</f>
        <v>0</v>
      </c>
      <c r="G7" s="31">
        <f>SUMIFS(Data!$Y$3:$Y$491,Data!$G$3:$G$491,A7,Data!$AC$3:$AC$491,G$2,Data!$B$3:$B$491,$A$3)</f>
        <v>0</v>
      </c>
      <c r="H7" s="31">
        <f>SUMIFS(Data!$Y$3:$Y$491,Data!$G$3:$G$491,A7,Data!$AC$3:$AC$491,H$2,Data!$B$3:$B$491,$A$3)</f>
        <v>0</v>
      </c>
      <c r="I7" s="31">
        <f>SUMIFS(Data!$Y$3:$Y$491,Data!$G$3:$G$491,A7,Data!$AC$3:$AC$491,I$2,Data!$B$3:$B$491,$A$3)</f>
        <v>0</v>
      </c>
      <c r="J7" s="32">
        <f>SUMIFS(Data!$AA$3:$AA$491,Data!$G$3:$G$491,A7,Data!$B$3:$B$491,$A$3)</f>
        <v>0</v>
      </c>
      <c r="K7" s="20"/>
      <c r="L7" s="106">
        <f t="shared" si="0"/>
        <v>0</v>
      </c>
    </row>
    <row r="8" spans="1:12" ht="15" hidden="1" thickBot="1" x14ac:dyDescent="0.25">
      <c r="A8" s="38" t="s">
        <v>367</v>
      </c>
      <c r="B8" s="31">
        <f t="shared" ref="B8" si="2">SUM(D8:J8)</f>
        <v>0</v>
      </c>
      <c r="C8" s="31">
        <f>COUNTIFS(Data!$G$3:$G$491,A8,Data!$B$3:$B$491,$A$3)</f>
        <v>0</v>
      </c>
      <c r="D8" s="31">
        <f>SUMIFS(Data!$Y$3:$Y$491,Data!$G$3:$G$491,A8,Data!$AC$3:$AC$491,D$2,Data!$B$3:$B$491,$A$3)</f>
        <v>0</v>
      </c>
      <c r="E8" s="31">
        <f>SUMIFS(Data!$Y$3:$Y$491,Data!$G$3:$G$491,A8,Data!$AC$3:$AC$491,E$2,Data!$B$3:$B$491,$A$3)</f>
        <v>0</v>
      </c>
      <c r="F8" s="31">
        <f>SUMIFS(Data!$Y$3:$Y$491,Data!$G$3:$G$491,A8,Data!$AC$3:$AC$491,F$2,Data!$B$3:$B$491,$A$3)</f>
        <v>0</v>
      </c>
      <c r="G8" s="31">
        <f>SUMIFS(Data!$Y$3:$Y$491,Data!$G$3:$G$491,A8,Data!$AC$3:$AC$491,G$2,Data!$B$3:$B$491,$A$3)</f>
        <v>0</v>
      </c>
      <c r="H8" s="31">
        <f>SUMIFS(Data!$Y$3:$Y$491,Data!$G$3:$G$491,A8,Data!$AC$3:$AC$491,H$2,Data!$B$3:$B$491,$A$3)</f>
        <v>0</v>
      </c>
      <c r="I8" s="31">
        <f>SUMIFS(Data!$Y$3:$Y$491,Data!$G$3:$G$491,A8,Data!$AC$3:$AC$491,I$2,Data!$B$3:$B$491,$A$3)</f>
        <v>0</v>
      </c>
      <c r="J8" s="32">
        <f>SUMIFS(Data!$AA$3:$AA$491,Data!$G$3:$G$491,A8,Data!$B$3:$B$491,$A$3)</f>
        <v>0</v>
      </c>
      <c r="K8" s="20"/>
      <c r="L8" s="106">
        <f t="shared" si="0"/>
        <v>0</v>
      </c>
    </row>
    <row r="9" spans="1:12" ht="15" hidden="1" thickBot="1" x14ac:dyDescent="0.25">
      <c r="A9" s="38" t="s">
        <v>75</v>
      </c>
      <c r="B9" s="31">
        <f t="shared" ref="B9:B15" si="3">SUM(D9:J9)</f>
        <v>0</v>
      </c>
      <c r="C9" s="31">
        <f>COUNTIFS(Data!$G$3:$G$491,A9,Data!$B$3:$B$491,$A$3)</f>
        <v>0</v>
      </c>
      <c r="D9" s="31">
        <f>SUMIFS(Data!$Y$3:$Y$491,Data!$G$3:$G$491,A9,Data!$AC$3:$AC$491,D$2,Data!$B$3:$B$491,$A$3)</f>
        <v>0</v>
      </c>
      <c r="E9" s="31">
        <f>SUMIFS(Data!$Y$3:$Y$491,Data!$G$3:$G$491,A9,Data!$AC$3:$AC$491,E$2,Data!$B$3:$B$491,$A$3)</f>
        <v>0</v>
      </c>
      <c r="F9" s="31">
        <f>SUMIFS(Data!$Y$3:$Y$491,Data!$G$3:$G$491,A9,Data!$AC$3:$AC$491,F$2,Data!$B$3:$B$491,$A$3)</f>
        <v>0</v>
      </c>
      <c r="G9" s="31">
        <f>SUMIFS(Data!$Y$3:$Y$491,Data!$G$3:$G$491,A9,Data!$AC$3:$AC$491,G$2,Data!$B$3:$B$491,$A$3)</f>
        <v>0</v>
      </c>
      <c r="H9" s="31">
        <f>SUMIFS(Data!$Y$3:$Y$491,Data!$G$3:$G$491,A9,Data!$AC$3:$AC$491,H$2,Data!$B$3:$B$491,$A$3)</f>
        <v>0</v>
      </c>
      <c r="I9" s="31">
        <f>SUMIFS(Data!$Y$3:$Y$491,Data!$G$3:$G$491,A9,Data!$AC$3:$AC$491,I$2,Data!$B$3:$B$491,$A$3)</f>
        <v>0</v>
      </c>
      <c r="J9" s="32">
        <f>SUMIFS(Data!$AA$3:$AA$491,Data!$G$3:$G$491,A9,Data!$B$3:$B$491,$A$3)</f>
        <v>0</v>
      </c>
      <c r="K9" s="20"/>
      <c r="L9" s="105">
        <f t="shared" si="0"/>
        <v>0</v>
      </c>
    </row>
    <row r="10" spans="1:12" ht="15" hidden="1" thickBot="1" x14ac:dyDescent="0.25">
      <c r="A10" s="38" t="s">
        <v>368</v>
      </c>
      <c r="B10" s="31">
        <f t="shared" si="3"/>
        <v>0</v>
      </c>
      <c r="C10" s="31">
        <f>COUNTIFS(Data!$G$3:$G$491,A10,Data!$B$3:$B$491,$A$3)</f>
        <v>0</v>
      </c>
      <c r="D10" s="31">
        <f>SUMIFS(Data!$Y$3:$Y$491,Data!$G$3:$G$491,A10,Data!$AC$3:$AC$491,D$2,Data!$B$3:$B$491,$A$3)</f>
        <v>0</v>
      </c>
      <c r="E10" s="31">
        <f>SUMIFS(Data!$Y$3:$Y$491,Data!$G$3:$G$491,A10,Data!$AC$3:$AC$491,E$2,Data!$B$3:$B$491,$A$3)</f>
        <v>0</v>
      </c>
      <c r="F10" s="31">
        <f>SUMIFS(Data!$Y$3:$Y$491,Data!$G$3:$G$491,A10,Data!$AC$3:$AC$491,F$2,Data!$B$3:$B$491,$A$3)</f>
        <v>0</v>
      </c>
      <c r="G10" s="31">
        <f>SUMIFS(Data!$Y$3:$Y$491,Data!$G$3:$G$491,A10,Data!$AC$3:$AC$491,G$2,Data!$B$3:$B$491,$A$3)</f>
        <v>0</v>
      </c>
      <c r="H10" s="31">
        <f>SUMIFS(Data!$Y$3:$Y$491,Data!$G$3:$G$491,A10,Data!$AC$3:$AC$491,H$2,Data!$B$3:$B$491,$A$3)</f>
        <v>0</v>
      </c>
      <c r="I10" s="31">
        <f>SUMIFS(Data!$Y$3:$Y$491,Data!$G$3:$G$491,A10,Data!$AC$3:$AC$491,I$2,Data!$B$3:$B$491,$A$3)</f>
        <v>0</v>
      </c>
      <c r="J10" s="32">
        <f>SUMIFS(Data!$AA$3:$AA$491,Data!$G$3:$G$491,A10,Data!$B$3:$B$491,$A$3)</f>
        <v>0</v>
      </c>
      <c r="K10" s="20"/>
      <c r="L10" s="105">
        <f t="shared" si="0"/>
        <v>0</v>
      </c>
    </row>
    <row r="11" spans="1:12" ht="15" hidden="1" thickBot="1" x14ac:dyDescent="0.25">
      <c r="A11" s="38" t="s">
        <v>727</v>
      </c>
      <c r="B11" s="31">
        <f t="shared" si="3"/>
        <v>0</v>
      </c>
      <c r="C11" s="31">
        <f>COUNTIFS(Data!$G$3:$G$491,A11,Data!$B$3:$B$491,$A$3)</f>
        <v>0</v>
      </c>
      <c r="D11" s="31">
        <f>SUMIFS(Data!$Y$3:$Y$491,Data!$G$3:$G$491,A11,Data!$AC$3:$AC$491,D$2,Data!$B$3:$B$491,$A$3)</f>
        <v>0</v>
      </c>
      <c r="E11" s="31">
        <f>SUMIFS(Data!$Y$3:$Y$491,Data!$G$3:$G$491,A11,Data!$AC$3:$AC$491,E$2,Data!$B$3:$B$491,$A$3)</f>
        <v>0</v>
      </c>
      <c r="F11" s="31">
        <f>SUMIFS(Data!$Y$3:$Y$491,Data!$G$3:$G$491,A11,Data!$AC$3:$AC$491,F$2,Data!$B$3:$B$491,$A$3)</f>
        <v>0</v>
      </c>
      <c r="G11" s="31">
        <f>SUMIFS(Data!$Y$3:$Y$491,Data!$G$3:$G$491,A11,Data!$AC$3:$AC$491,G$2,Data!$B$3:$B$491,$A$3)</f>
        <v>0</v>
      </c>
      <c r="H11" s="31">
        <f>SUMIFS(Data!$Y$3:$Y$491,Data!$G$3:$G$491,A11,Data!$AC$3:$AC$491,H$2,Data!$B$3:$B$491,$A$3)</f>
        <v>0</v>
      </c>
      <c r="I11" s="31">
        <f>SUMIFS(Data!$Y$3:$Y$491,Data!$G$3:$G$491,A11,Data!$AC$3:$AC$491,I$2,Data!$B$3:$B$491,$A$3)</f>
        <v>0</v>
      </c>
      <c r="J11" s="32">
        <f>SUMIFS(Data!$AA$3:$AA$491,Data!$G$3:$G$491,A11,Data!$B$3:$B$491,$A$3)</f>
        <v>0</v>
      </c>
      <c r="K11" s="20"/>
      <c r="L11" s="105">
        <f t="shared" si="0"/>
        <v>0</v>
      </c>
    </row>
    <row r="12" spans="1:12" ht="15" hidden="1" thickBot="1" x14ac:dyDescent="0.25">
      <c r="A12" s="38" t="s">
        <v>85</v>
      </c>
      <c r="B12" s="31">
        <f t="shared" si="3"/>
        <v>0</v>
      </c>
      <c r="C12" s="31">
        <f>COUNTIFS(Data!$G$3:$G$491,A12,Data!$B$3:$B$491,$A$3)</f>
        <v>0</v>
      </c>
      <c r="D12" s="31">
        <f>SUMIFS(Data!$Y$3:$Y$491,Data!$G$3:$G$491,A12,Data!$AC$3:$AC$491,D$2,Data!$B$3:$B$491,$A$3)</f>
        <v>0</v>
      </c>
      <c r="E12" s="31">
        <f>SUMIFS(Data!$Y$3:$Y$491,Data!$G$3:$G$491,A12,Data!$AC$3:$AC$491,E$2,Data!$B$3:$B$491,$A$3)</f>
        <v>0</v>
      </c>
      <c r="F12" s="31">
        <f>SUMIFS(Data!$Y$3:$Y$491,Data!$G$3:$G$491,A12,Data!$AC$3:$AC$491,F$2,Data!$B$3:$B$491,$A$3)</f>
        <v>0</v>
      </c>
      <c r="G12" s="31">
        <f>SUMIFS(Data!$Y$3:$Y$491,Data!$G$3:$G$491,A12,Data!$AC$3:$AC$491,G$2,Data!$B$3:$B$491,$A$3)</f>
        <v>0</v>
      </c>
      <c r="H12" s="31">
        <f>SUMIFS(Data!$Y$3:$Y$491,Data!$G$3:$G$491,A12,Data!$AC$3:$AC$491,H$2,Data!$B$3:$B$491,$A$3)</f>
        <v>0</v>
      </c>
      <c r="I12" s="31">
        <f>SUMIFS(Data!$Y$3:$Y$491,Data!$G$3:$G$491,A12,Data!$AC$3:$AC$491,I$2,Data!$B$3:$B$491,$A$3)</f>
        <v>0</v>
      </c>
      <c r="J12" s="32">
        <f>SUMIFS(Data!$AA$3:$AA$491,Data!$G$3:$G$491,A12,Data!$B$3:$B$491,$A$3)</f>
        <v>0</v>
      </c>
      <c r="K12" s="20"/>
      <c r="L12" s="105">
        <f t="shared" si="0"/>
        <v>0</v>
      </c>
    </row>
    <row r="13" spans="1:12" ht="15" hidden="1" thickBot="1" x14ac:dyDescent="0.25">
      <c r="A13" s="38" t="s">
        <v>790</v>
      </c>
      <c r="B13" s="31">
        <f t="shared" si="3"/>
        <v>0</v>
      </c>
      <c r="C13" s="31">
        <f>COUNTIFS(Data!$G$3:$G$491,A13,Data!$B$3:$B$491,$A$3)</f>
        <v>0</v>
      </c>
      <c r="D13" s="31">
        <f>SUMIFS(Data!$Y$3:$Y$491,Data!$G$3:$G$491,A13,Data!$AC$3:$AC$491,D$2,Data!$B$3:$B$491,$A$3)</f>
        <v>0</v>
      </c>
      <c r="E13" s="31">
        <f>SUMIFS(Data!$Y$3:$Y$491,Data!$G$3:$G$491,A13,Data!$AC$3:$AC$491,E$2,Data!$B$3:$B$491,$A$3)</f>
        <v>0</v>
      </c>
      <c r="F13" s="31">
        <f>SUMIFS(Data!$Y$3:$Y$491,Data!$G$3:$G$491,A13,Data!$AC$3:$AC$491,F$2,Data!$B$3:$B$491,$A$3)</f>
        <v>0</v>
      </c>
      <c r="G13" s="31">
        <f>SUMIFS(Data!$Y$3:$Y$491,Data!$G$3:$G$491,A13,Data!$AC$3:$AC$491,G$2,Data!$B$3:$B$491,$A$3)</f>
        <v>0</v>
      </c>
      <c r="H13" s="31">
        <f>SUMIFS(Data!$Y$3:$Y$491,Data!$G$3:$G$491,A13,Data!$AC$3:$AC$491,H$2,Data!$B$3:$B$491,$A$3)</f>
        <v>0</v>
      </c>
      <c r="I13" s="31">
        <f>SUMIFS(Data!$Y$3:$Y$491,Data!$G$3:$G$491,A13,Data!$AC$3:$AC$491,I$2,Data!$B$3:$B$491,$A$3)</f>
        <v>0</v>
      </c>
      <c r="J13" s="32">
        <f>SUMIFS(Data!$AA$3:$AA$491,Data!$G$3:$G$491,A13,Data!$B$3:$B$491,$A$3)</f>
        <v>0</v>
      </c>
      <c r="K13" s="20"/>
      <c r="L13" s="105">
        <f t="shared" si="0"/>
        <v>0</v>
      </c>
    </row>
    <row r="14" spans="1:12" ht="15" hidden="1" thickBot="1" x14ac:dyDescent="0.25">
      <c r="A14" s="38" t="s">
        <v>455</v>
      </c>
      <c r="B14" s="31">
        <f t="shared" si="3"/>
        <v>0</v>
      </c>
      <c r="C14" s="31">
        <f>COUNTIFS(Data!$G$3:$G$491,A14,Data!$B$3:$B$491,$A$3)</f>
        <v>0</v>
      </c>
      <c r="D14" s="31">
        <f>SUMIFS(Data!$Y$3:$Y$491,Data!$G$3:$G$491,A14,Data!$AC$3:$AC$491,D$2,Data!$B$3:$B$491,$A$3)</f>
        <v>0</v>
      </c>
      <c r="E14" s="31">
        <f>SUMIFS(Data!$Y$3:$Y$491,Data!$G$3:$G$491,A14,Data!$AC$3:$AC$491,E$2,Data!$B$3:$B$491,$A$3)</f>
        <v>0</v>
      </c>
      <c r="F14" s="31">
        <f>SUMIFS(Data!$Y$3:$Y$491,Data!$G$3:$G$491,A14,Data!$AC$3:$AC$491,F$2,Data!$B$3:$B$491,$A$3)</f>
        <v>0</v>
      </c>
      <c r="G14" s="31">
        <f>SUMIFS(Data!$Y$3:$Y$491,Data!$G$3:$G$491,A14,Data!$AC$3:$AC$491,G$2,Data!$B$3:$B$491,$A$3)</f>
        <v>0</v>
      </c>
      <c r="H14" s="31">
        <f>SUMIFS(Data!$Y$3:$Y$491,Data!$G$3:$G$491,A14,Data!$AC$3:$AC$491,H$2,Data!$B$3:$B$491,$A$3)</f>
        <v>0</v>
      </c>
      <c r="I14" s="31">
        <f>SUMIFS(Data!$Y$3:$Y$491,Data!$G$3:$G$491,A14,Data!$AC$3:$AC$491,I$2,Data!$B$3:$B$491,$A$3)</f>
        <v>0</v>
      </c>
      <c r="J14" s="32">
        <f>SUMIFS(Data!$AA$3:$AA$491,Data!$G$3:$G$491,A14,Data!$B$3:$B$491,$A$3)</f>
        <v>0</v>
      </c>
      <c r="K14" s="20"/>
      <c r="L14" s="105">
        <f t="shared" si="0"/>
        <v>0</v>
      </c>
    </row>
    <row r="15" spans="1:12" ht="15" hidden="1" thickBot="1" x14ac:dyDescent="0.25">
      <c r="A15" s="38" t="s">
        <v>636</v>
      </c>
      <c r="B15" s="31">
        <f t="shared" si="3"/>
        <v>0</v>
      </c>
      <c r="C15" s="31">
        <f>COUNTIFS(Data!$G$3:$G$491,A15,Data!$B$3:$B$491,$A$3)</f>
        <v>0</v>
      </c>
      <c r="D15" s="31">
        <f>SUMIFS(Data!$Y$3:$Y$491,Data!$G$3:$G$491,A15,Data!$AC$3:$AC$491,D$2,Data!$B$3:$B$491,$A$3)</f>
        <v>0</v>
      </c>
      <c r="E15" s="31">
        <f>SUMIFS(Data!$Y$3:$Y$491,Data!$G$3:$G$491,A15,Data!$AC$3:$AC$491,E$2,Data!$B$3:$B$491,$A$3)</f>
        <v>0</v>
      </c>
      <c r="F15" s="31">
        <f>SUMIFS(Data!$Y$3:$Y$491,Data!$G$3:$G$491,A15,Data!$AC$3:$AC$491,F$2,Data!$B$3:$B$491,$A$3)</f>
        <v>0</v>
      </c>
      <c r="G15" s="31">
        <f>SUMIFS(Data!$Y$3:$Y$491,Data!$G$3:$G$491,A15,Data!$AC$3:$AC$491,G$2,Data!$B$3:$B$491,$A$3)</f>
        <v>0</v>
      </c>
      <c r="H15" s="31">
        <f>SUMIFS(Data!$Y$3:$Y$491,Data!$G$3:$G$491,A15,Data!$AC$3:$AC$491,H$2,Data!$B$3:$B$491,$A$3)</f>
        <v>0</v>
      </c>
      <c r="I15" s="31">
        <f>SUMIFS(Data!$Y$3:$Y$491,Data!$G$3:$G$491,A15,Data!$AC$3:$AC$491,I$2,Data!$B$3:$B$491,$A$3)</f>
        <v>0</v>
      </c>
      <c r="J15" s="32">
        <f>SUMIFS(Data!$AA$3:$AA$491,Data!$G$3:$G$491,A15,Data!$B$3:$B$491,$A$3)</f>
        <v>0</v>
      </c>
      <c r="K15" s="20"/>
      <c r="L15" s="105">
        <f t="shared" si="0"/>
        <v>0</v>
      </c>
    </row>
    <row r="16" spans="1:12" ht="15" hidden="1" thickBot="1" x14ac:dyDescent="0.25">
      <c r="A16" s="30" t="s">
        <v>3</v>
      </c>
      <c r="B16" s="31">
        <f>SUM(D16:J16)</f>
        <v>0</v>
      </c>
      <c r="C16" s="31">
        <f>COUNTIFS(Data!$G$3:$G$491,A16,Data!$B$3:$B$491,$A$3)</f>
        <v>0</v>
      </c>
      <c r="D16" s="31">
        <f>SUMIFS(Data!$Y$3:$Y$491,Data!$G$3:$G$491,A16,Data!$AC$3:$AC$491,D$2,Data!$B$3:$B$491,$A$3)</f>
        <v>0</v>
      </c>
      <c r="E16" s="31">
        <f>SUMIFS(Data!$Y$3:$Y$491,Data!$G$3:$G$491,A16,Data!$AC$3:$AC$491,E$2,Data!$B$3:$B$491,$A$3)</f>
        <v>0</v>
      </c>
      <c r="F16" s="31">
        <f>SUMIFS(Data!$Y$3:$Y$491,Data!$G$3:$G$491,A16,Data!$AC$3:$AC$491,F$2,Data!$B$3:$B$491,$A$3)</f>
        <v>0</v>
      </c>
      <c r="G16" s="31">
        <f>SUMIFS(Data!$Y$3:$Y$491,Data!$G$3:$G$491,A16,Data!$AC$3:$AC$491,G$2,Data!$B$3:$B$491,$A$3)</f>
        <v>0</v>
      </c>
      <c r="H16" s="31">
        <f>SUMIFS(Data!$Y$3:$Y$491,Data!$G$3:$G$491,A16,Data!$AC$3:$AC$491,H$2,Data!$B$3:$B$491,$A$3)</f>
        <v>0</v>
      </c>
      <c r="I16" s="31">
        <f>SUMIFS(Data!$Y$3:$Y$491,Data!$G$3:$G$491,A16,Data!$AC$3:$AC$491,I$2,Data!$B$3:$B$491,$A$3)</f>
        <v>0</v>
      </c>
      <c r="J16" s="32">
        <f>SUMIFS(Data!$AA$3:$AA$491,Data!$G$3:$G$491,A16,Data!$B$3:$B$491,$A$3)</f>
        <v>0</v>
      </c>
      <c r="K16" s="20"/>
      <c r="L16" s="105">
        <f t="shared" si="0"/>
        <v>0</v>
      </c>
    </row>
    <row r="17" spans="1:12" ht="15" hidden="1" thickBot="1" x14ac:dyDescent="0.25">
      <c r="A17" s="61" t="s">
        <v>909</v>
      </c>
      <c r="B17" s="62">
        <f>SUM(B4:B16)</f>
        <v>0</v>
      </c>
      <c r="C17" s="62">
        <f t="shared" ref="C17:J17" si="4">SUM(C4:C16)</f>
        <v>0</v>
      </c>
      <c r="D17" s="62">
        <f t="shared" si="4"/>
        <v>0</v>
      </c>
      <c r="E17" s="62">
        <f t="shared" si="4"/>
        <v>0</v>
      </c>
      <c r="F17" s="62">
        <f t="shared" si="4"/>
        <v>0</v>
      </c>
      <c r="G17" s="62">
        <f t="shared" si="4"/>
        <v>0</v>
      </c>
      <c r="H17" s="62">
        <f t="shared" si="4"/>
        <v>0</v>
      </c>
      <c r="I17" s="62">
        <f t="shared" si="4"/>
        <v>0</v>
      </c>
      <c r="J17" s="63">
        <f t="shared" si="4"/>
        <v>0</v>
      </c>
      <c r="K17" s="65"/>
      <c r="L17" s="105">
        <v>0</v>
      </c>
    </row>
    <row r="18" spans="1:12" x14ac:dyDescent="0.2">
      <c r="A18" s="171" t="s">
        <v>971</v>
      </c>
      <c r="B18" s="172"/>
      <c r="C18" s="172"/>
      <c r="D18" s="174"/>
      <c r="E18" s="174"/>
      <c r="F18" s="174"/>
      <c r="G18" s="174"/>
      <c r="H18" s="174"/>
      <c r="I18" s="174"/>
      <c r="J18" s="175"/>
      <c r="K18" s="75"/>
      <c r="L18" s="105"/>
    </row>
    <row r="19" spans="1:12" hidden="1" x14ac:dyDescent="0.2">
      <c r="A19" s="30" t="s">
        <v>12</v>
      </c>
      <c r="B19" s="31">
        <f t="shared" ref="B19:B31" si="5">SUM(D19:J19)</f>
        <v>0</v>
      </c>
      <c r="C19" s="31">
        <f>COUNTIFS(Data!$G$3:$G$491,A19,Data!$B$3:$B$491,$A$18)</f>
        <v>0</v>
      </c>
      <c r="D19" s="31">
        <f>SUMIFS(Data!$Y$3:$Y$491,Data!$G$3:$G$491,A19,Data!$AC$3:$AC$491,D$2,Data!$B$3:$B$491,$A$18)</f>
        <v>0</v>
      </c>
      <c r="E19" s="31">
        <f>SUMIFS(Data!$Y$3:$Y$491,Data!$G$3:$G$491,A19,Data!$AC$3:$AC$491,E$2,Data!$B$3:$B$491,$A$18)</f>
        <v>0</v>
      </c>
      <c r="F19" s="31">
        <f>SUMIFS(Data!$Y$3:$Y$491,Data!$G$3:$G$491,A19,Data!$AC$3:$AC$491,F$2,Data!$B$3:$B$491,$A$18)</f>
        <v>0</v>
      </c>
      <c r="G19" s="31">
        <f>SUMIFS(Data!$Y$3:$Y$491,Data!$G$3:$G$491,A19,Data!$AC$3:$AC$491,G$2,Data!$B$3:$B$491,$A$18)</f>
        <v>0</v>
      </c>
      <c r="H19" s="31">
        <f>SUMIFS(Data!$Y$3:$Y$491,Data!$G$3:$G$491,A19,Data!$AC$3:$AC$491,H$2,Data!$B$3:$B$491,$A$18)</f>
        <v>0</v>
      </c>
      <c r="I19" s="31">
        <f>SUMIFS(Data!$Y$3:$Y$491,Data!$G$3:$G$491,A19,Data!$AC$3:$AC$491,I$2,Data!$B$3:$B$491,$A$18)</f>
        <v>0</v>
      </c>
      <c r="J19" s="32">
        <f>SUMIFS(Data!$AA$3:$AA$491,Data!$G$3:$G$491,A19,Data!$B$3:$B$491,$A$18)</f>
        <v>0</v>
      </c>
      <c r="K19" s="20"/>
      <c r="L19" s="105">
        <f t="shared" ref="L19:L31" si="6">SUM(B19:J19)</f>
        <v>0</v>
      </c>
    </row>
    <row r="20" spans="1:12" x14ac:dyDescent="0.2">
      <c r="A20" s="38" t="s">
        <v>335</v>
      </c>
      <c r="B20" s="31">
        <f t="shared" si="5"/>
        <v>1073</v>
      </c>
      <c r="C20" s="31">
        <f>COUNTIFS(Data!$G$3:$G$491,A20,Data!$B$3:$B$491,$A$18)</f>
        <v>8</v>
      </c>
      <c r="D20" s="31">
        <f>SUMIFS(Data!$Y$3:$Y$491,Data!$G$3:$G$491,A20,Data!$AC$3:$AC$491,D$2,Data!$B$3:$B$491,$A$18)</f>
        <v>1073</v>
      </c>
      <c r="E20" s="31">
        <f>SUMIFS(Data!$Y$3:$Y$491,Data!$G$3:$G$491,A20,Data!$AC$3:$AC$491,E$2,Data!$B$3:$B$491,$A$18)</f>
        <v>0</v>
      </c>
      <c r="F20" s="31">
        <f>SUMIFS(Data!$Y$3:$Y$491,Data!$G$3:$G$491,A20,Data!$AC$3:$AC$491,F$2,Data!$B$3:$B$491,$A$18)</f>
        <v>0</v>
      </c>
      <c r="G20" s="31">
        <f>SUMIFS(Data!$Y$3:$Y$491,Data!$G$3:$G$491,A20,Data!$AC$3:$AC$491,G$2,Data!$B$3:$B$491,$A$18)</f>
        <v>0</v>
      </c>
      <c r="H20" s="31">
        <f>SUMIFS(Data!$Y$3:$Y$491,Data!$G$3:$G$491,A20,Data!$AC$3:$AC$491,H$2,Data!$B$3:$B$491,$A$18)</f>
        <v>0</v>
      </c>
      <c r="I20" s="31">
        <f>SUMIFS(Data!$Y$3:$Y$491,Data!$G$3:$G$491,A20,Data!$AC$3:$AC$491,I$2,Data!$B$3:$B$491,$A$18)</f>
        <v>0</v>
      </c>
      <c r="J20" s="32">
        <f>SUMIFS(Data!$AA$3:$AA$491,Data!$G$3:$G$491,A20,Data!$B$3:$B$491,$A$18)</f>
        <v>0</v>
      </c>
      <c r="K20" s="20"/>
      <c r="L20" s="105">
        <f t="shared" si="6"/>
        <v>2154</v>
      </c>
    </row>
    <row r="21" spans="1:12" hidden="1" x14ac:dyDescent="0.2">
      <c r="A21" s="38" t="s">
        <v>745</v>
      </c>
      <c r="B21" s="31">
        <f t="shared" si="5"/>
        <v>0</v>
      </c>
      <c r="C21" s="31">
        <f>COUNTIFS(Data!$G$3:$G$491,A21,Data!$B$3:$B$491,$A$18)</f>
        <v>0</v>
      </c>
      <c r="D21" s="31">
        <f>SUMIFS(Data!$Y$3:$Y$491,Data!$G$3:$G$491,A21,Data!$AC$3:$AC$491,D$2,Data!$B$3:$B$491,$A$18)</f>
        <v>0</v>
      </c>
      <c r="E21" s="31">
        <f>SUMIFS(Data!$Y$3:$Y$491,Data!$G$3:$G$491,A21,Data!$AC$3:$AC$491,E$2,Data!$B$3:$B$491,$A$18)</f>
        <v>0</v>
      </c>
      <c r="F21" s="31">
        <f>SUMIFS(Data!$Y$3:$Y$491,Data!$G$3:$G$491,A21,Data!$AC$3:$AC$491,F$2,Data!$B$3:$B$491,$A$18)</f>
        <v>0</v>
      </c>
      <c r="G21" s="31">
        <f>SUMIFS(Data!$Y$3:$Y$491,Data!$G$3:$G$491,A21,Data!$AC$3:$AC$491,G$2,Data!$B$3:$B$491,$A$18)</f>
        <v>0</v>
      </c>
      <c r="H21" s="31">
        <f>SUMIFS(Data!$Y$3:$Y$491,Data!$G$3:$G$491,A21,Data!$AC$3:$AC$491,H$2,Data!$B$3:$B$491,$A$18)</f>
        <v>0</v>
      </c>
      <c r="I21" s="31">
        <f>SUMIFS(Data!$Y$3:$Y$491,Data!$G$3:$G$491,A21,Data!$AC$3:$AC$491,I$2,Data!$B$3:$B$491,$A$18)</f>
        <v>0</v>
      </c>
      <c r="J21" s="32">
        <f>SUMIFS(Data!$AA$3:$AA$491,Data!$G$3:$G$491,A21,Data!$B$3:$B$491,$A$18)</f>
        <v>0</v>
      </c>
      <c r="K21" s="20"/>
      <c r="L21" s="105">
        <f t="shared" si="6"/>
        <v>0</v>
      </c>
    </row>
    <row r="22" spans="1:12" hidden="1" x14ac:dyDescent="0.2">
      <c r="A22" s="38" t="s">
        <v>22</v>
      </c>
      <c r="B22" s="31">
        <f t="shared" si="5"/>
        <v>0</v>
      </c>
      <c r="C22" s="31">
        <f>COUNTIFS(Data!$G$3:$G$491,A22,Data!$B$3:$B$491,$A$18)</f>
        <v>0</v>
      </c>
      <c r="D22" s="31">
        <f>SUMIFS(Data!$Y$3:$Y$491,Data!$G$3:$G$491,A22,Data!$AC$3:$AC$491,D$2,Data!$B$3:$B$491,$A$18)</f>
        <v>0</v>
      </c>
      <c r="E22" s="31">
        <f>SUMIFS(Data!$Y$3:$Y$491,Data!$G$3:$G$491,A22,Data!$AC$3:$AC$491,E$2,Data!$B$3:$B$491,$A$18)</f>
        <v>0</v>
      </c>
      <c r="F22" s="31">
        <f>SUMIFS(Data!$Y$3:$Y$491,Data!$G$3:$G$491,A22,Data!$AC$3:$AC$491,F$2,Data!$B$3:$B$491,$A$18)</f>
        <v>0</v>
      </c>
      <c r="G22" s="31">
        <f>SUMIFS(Data!$Y$3:$Y$491,Data!$G$3:$G$491,A22,Data!$AC$3:$AC$491,G$2,Data!$B$3:$B$491,$A$18)</f>
        <v>0</v>
      </c>
      <c r="H22" s="31">
        <f>SUMIFS(Data!$Y$3:$Y$491,Data!$G$3:$G$491,A22,Data!$AC$3:$AC$491,H$2,Data!$B$3:$B$491,$A$18)</f>
        <v>0</v>
      </c>
      <c r="I22" s="31">
        <f>SUMIFS(Data!$Y$3:$Y$491,Data!$G$3:$G$491,A22,Data!$AC$3:$AC$491,I$2,Data!$B$3:$B$491,$A$18)</f>
        <v>0</v>
      </c>
      <c r="J22" s="32">
        <f>SUMIFS(Data!$AA$3:$AA$491,Data!$G$3:$G$491,A22,Data!$B$3:$B$491,$A$18)</f>
        <v>0</v>
      </c>
      <c r="K22" s="20"/>
      <c r="L22" s="105">
        <f t="shared" si="6"/>
        <v>0</v>
      </c>
    </row>
    <row r="23" spans="1:12" x14ac:dyDescent="0.2">
      <c r="A23" s="38" t="s">
        <v>367</v>
      </c>
      <c r="B23" s="31">
        <f t="shared" si="5"/>
        <v>461</v>
      </c>
      <c r="C23" s="31">
        <f>COUNTIFS(Data!$G$3:$G$491,A23,Data!$B$3:$B$491,$A$18)</f>
        <v>3</v>
      </c>
      <c r="D23" s="31">
        <f>SUMIFS(Data!$Y$3:$Y$491,Data!$G$3:$G$491,A23,Data!$AC$3:$AC$491,D$2,Data!$B$3:$B$491,$A$18)</f>
        <v>461</v>
      </c>
      <c r="E23" s="31">
        <f>SUMIFS(Data!$Y$3:$Y$491,Data!$G$3:$G$491,A23,Data!$AC$3:$AC$491,E$2,Data!$B$3:$B$491,$A$18)</f>
        <v>0</v>
      </c>
      <c r="F23" s="31">
        <f>SUMIFS(Data!$Y$3:$Y$491,Data!$G$3:$G$491,A23,Data!$AC$3:$AC$491,F$2,Data!$B$3:$B$491,$A$18)</f>
        <v>0</v>
      </c>
      <c r="G23" s="31">
        <f>SUMIFS(Data!$Y$3:$Y$491,Data!$G$3:$G$491,A23,Data!$AC$3:$AC$491,G$2,Data!$B$3:$B$491,$A$18)</f>
        <v>0</v>
      </c>
      <c r="H23" s="31">
        <f>SUMIFS(Data!$Y$3:$Y$491,Data!$G$3:$G$491,A23,Data!$AC$3:$AC$491,H$2,Data!$B$3:$B$491,$A$18)</f>
        <v>0</v>
      </c>
      <c r="I23" s="31">
        <f>SUMIFS(Data!$Y$3:$Y$491,Data!$G$3:$G$491,A23,Data!$AC$3:$AC$491,I$2,Data!$B$3:$B$491,$A$18)</f>
        <v>0</v>
      </c>
      <c r="J23" s="32">
        <f>SUMIFS(Data!$AA$3:$AA$491,Data!$G$3:$G$491,A23,Data!$B$3:$B$491,$A$18)</f>
        <v>0</v>
      </c>
      <c r="K23" s="20"/>
      <c r="L23" s="105">
        <f t="shared" si="6"/>
        <v>925</v>
      </c>
    </row>
    <row r="24" spans="1:12" hidden="1" x14ac:dyDescent="0.2">
      <c r="A24" s="38" t="s">
        <v>75</v>
      </c>
      <c r="B24" s="31">
        <f t="shared" si="5"/>
        <v>0</v>
      </c>
      <c r="C24" s="31">
        <f>COUNTIFS(Data!$G$3:$G$491,A24,Data!$B$3:$B$491,$A$18)</f>
        <v>0</v>
      </c>
      <c r="D24" s="31">
        <f>SUMIFS(Data!$Y$3:$Y$491,Data!$G$3:$G$491,A24,Data!$AC$3:$AC$491,D$2,Data!$B$3:$B$491,$A$18)</f>
        <v>0</v>
      </c>
      <c r="E24" s="31">
        <f>SUMIFS(Data!$Y$3:$Y$491,Data!$G$3:$G$491,A24,Data!$AC$3:$AC$491,E$2,Data!$B$3:$B$491,$A$18)</f>
        <v>0</v>
      </c>
      <c r="F24" s="31">
        <f>SUMIFS(Data!$Y$3:$Y$491,Data!$G$3:$G$491,A24,Data!$AC$3:$AC$491,F$2,Data!$B$3:$B$491,$A$18)</f>
        <v>0</v>
      </c>
      <c r="G24" s="31">
        <f>SUMIFS(Data!$Y$3:$Y$491,Data!$G$3:$G$491,A24,Data!$AC$3:$AC$491,G$2,Data!$B$3:$B$491,$A$18)</f>
        <v>0</v>
      </c>
      <c r="H24" s="31">
        <f>SUMIFS(Data!$Y$3:$Y$491,Data!$G$3:$G$491,A24,Data!$AC$3:$AC$491,H$2,Data!$B$3:$B$491,$A$18)</f>
        <v>0</v>
      </c>
      <c r="I24" s="31">
        <f>SUMIFS(Data!$Y$3:$Y$491,Data!$G$3:$G$491,A24,Data!$AC$3:$AC$491,I$2,Data!$B$3:$B$491,$A$18)</f>
        <v>0</v>
      </c>
      <c r="J24" s="32">
        <f>SUMIFS(Data!$AA$3:$AA$491,Data!$G$3:$G$491,A24,Data!$B$3:$B$491,$A$18)</f>
        <v>0</v>
      </c>
      <c r="K24" s="20"/>
      <c r="L24" s="105">
        <f t="shared" si="6"/>
        <v>0</v>
      </c>
    </row>
    <row r="25" spans="1:12" hidden="1" x14ac:dyDescent="0.2">
      <c r="A25" s="38" t="s">
        <v>368</v>
      </c>
      <c r="B25" s="31">
        <f t="shared" si="5"/>
        <v>0</v>
      </c>
      <c r="C25" s="31">
        <f>COUNTIFS(Data!$G$3:$G$491,A25,Data!$B$3:$B$491,$A$18)</f>
        <v>0</v>
      </c>
      <c r="D25" s="31">
        <f>SUMIFS(Data!$Y$3:$Y$491,Data!$G$3:$G$491,A25,Data!$AC$3:$AC$491,D$2,Data!$B$3:$B$491,$A$18)</f>
        <v>0</v>
      </c>
      <c r="E25" s="31">
        <f>SUMIFS(Data!$Y$3:$Y$491,Data!$G$3:$G$491,A25,Data!$AC$3:$AC$491,E$2,Data!$B$3:$B$491,$A$18)</f>
        <v>0</v>
      </c>
      <c r="F25" s="31">
        <f>SUMIFS(Data!$Y$3:$Y$491,Data!$G$3:$G$491,A25,Data!$AC$3:$AC$491,F$2,Data!$B$3:$B$491,$A$18)</f>
        <v>0</v>
      </c>
      <c r="G25" s="31">
        <f>SUMIFS(Data!$Y$3:$Y$491,Data!$G$3:$G$491,A25,Data!$AC$3:$AC$491,G$2,Data!$B$3:$B$491,$A$18)</f>
        <v>0</v>
      </c>
      <c r="H25" s="31">
        <f>SUMIFS(Data!$Y$3:$Y$491,Data!$G$3:$G$491,A25,Data!$AC$3:$AC$491,H$2,Data!$B$3:$B$491,$A$18)</f>
        <v>0</v>
      </c>
      <c r="I25" s="31">
        <f>SUMIFS(Data!$Y$3:$Y$491,Data!$G$3:$G$491,A25,Data!$AC$3:$AC$491,I$2,Data!$B$3:$B$491,$A$18)</f>
        <v>0</v>
      </c>
      <c r="J25" s="32">
        <f>SUMIFS(Data!$AA$3:$AA$491,Data!$G$3:$G$491,A25,Data!$B$3:$B$491,$A$18)</f>
        <v>0</v>
      </c>
      <c r="K25" s="20"/>
      <c r="L25" s="105">
        <f t="shared" si="6"/>
        <v>0</v>
      </c>
    </row>
    <row r="26" spans="1:12" hidden="1" x14ac:dyDescent="0.2">
      <c r="A26" s="38" t="s">
        <v>727</v>
      </c>
      <c r="B26" s="31">
        <f t="shared" si="5"/>
        <v>0</v>
      </c>
      <c r="C26" s="31">
        <f>COUNTIFS(Data!$G$3:$G$491,A26,Data!$B$3:$B$491,$A$18)</f>
        <v>0</v>
      </c>
      <c r="D26" s="31">
        <f>SUMIFS(Data!$Y$3:$Y$491,Data!$G$3:$G$491,A26,Data!$AC$3:$AC$491,D$2,Data!$B$3:$B$491,$A$18)</f>
        <v>0</v>
      </c>
      <c r="E26" s="31">
        <f>SUMIFS(Data!$Y$3:$Y$491,Data!$G$3:$G$491,A26,Data!$AC$3:$AC$491,E$2,Data!$B$3:$B$491,$A$18)</f>
        <v>0</v>
      </c>
      <c r="F26" s="31">
        <f>SUMIFS(Data!$Y$3:$Y$491,Data!$G$3:$G$491,A26,Data!$AC$3:$AC$491,F$2,Data!$B$3:$B$491,$A$18)</f>
        <v>0</v>
      </c>
      <c r="G26" s="31">
        <f>SUMIFS(Data!$Y$3:$Y$491,Data!$G$3:$G$491,A26,Data!$AC$3:$AC$491,G$2,Data!$B$3:$B$491,$A$18)</f>
        <v>0</v>
      </c>
      <c r="H26" s="31">
        <f>SUMIFS(Data!$Y$3:$Y$491,Data!$G$3:$G$491,A26,Data!$AC$3:$AC$491,H$2,Data!$B$3:$B$491,$A$18)</f>
        <v>0</v>
      </c>
      <c r="I26" s="31">
        <f>SUMIFS(Data!$Y$3:$Y$491,Data!$G$3:$G$491,A26,Data!$AC$3:$AC$491,I$2,Data!$B$3:$B$491,$A$18)</f>
        <v>0</v>
      </c>
      <c r="J26" s="32">
        <f>SUMIFS(Data!$AA$3:$AA$491,Data!$G$3:$G$491,A26,Data!$B$3:$B$491,$A$18)</f>
        <v>0</v>
      </c>
      <c r="K26" s="20"/>
      <c r="L26" s="105">
        <f t="shared" si="6"/>
        <v>0</v>
      </c>
    </row>
    <row r="27" spans="1:12" hidden="1" x14ac:dyDescent="0.2">
      <c r="A27" s="38" t="s">
        <v>85</v>
      </c>
      <c r="B27" s="31">
        <f t="shared" si="5"/>
        <v>0</v>
      </c>
      <c r="C27" s="31">
        <f>COUNTIFS(Data!$G$3:$G$491,A27,Data!$B$3:$B$491,$A$18)</f>
        <v>0</v>
      </c>
      <c r="D27" s="31">
        <f>SUMIFS(Data!$Y$3:$Y$491,Data!$G$3:$G$491,A27,Data!$AC$3:$AC$491,D$2,Data!$B$3:$B$491,$A$18)</f>
        <v>0</v>
      </c>
      <c r="E27" s="31">
        <f>SUMIFS(Data!$Y$3:$Y$491,Data!$G$3:$G$491,A27,Data!$AC$3:$AC$491,E$2,Data!$B$3:$B$491,$A$18)</f>
        <v>0</v>
      </c>
      <c r="F27" s="31">
        <f>SUMIFS(Data!$Y$3:$Y$491,Data!$G$3:$G$491,A27,Data!$AC$3:$AC$491,F$2,Data!$B$3:$B$491,$A$18)</f>
        <v>0</v>
      </c>
      <c r="G27" s="31">
        <f>SUMIFS(Data!$Y$3:$Y$491,Data!$G$3:$G$491,A27,Data!$AC$3:$AC$491,G$2,Data!$B$3:$B$491,$A$18)</f>
        <v>0</v>
      </c>
      <c r="H27" s="31">
        <f>SUMIFS(Data!$Y$3:$Y$491,Data!$G$3:$G$491,A27,Data!$AC$3:$AC$491,H$2,Data!$B$3:$B$491,$A$18)</f>
        <v>0</v>
      </c>
      <c r="I27" s="31">
        <f>SUMIFS(Data!$Y$3:$Y$491,Data!$G$3:$G$491,A27,Data!$AC$3:$AC$491,I$2,Data!$B$3:$B$491,$A$18)</f>
        <v>0</v>
      </c>
      <c r="J27" s="32">
        <f>SUMIFS(Data!$AA$3:$AA$491,Data!$G$3:$G$491,A27,Data!$B$3:$B$491,$A$18)</f>
        <v>0</v>
      </c>
      <c r="K27" s="20"/>
      <c r="L27" s="105">
        <f t="shared" si="6"/>
        <v>0</v>
      </c>
    </row>
    <row r="28" spans="1:12" hidden="1" x14ac:dyDescent="0.2">
      <c r="A28" s="38" t="s">
        <v>790</v>
      </c>
      <c r="B28" s="31">
        <f t="shared" si="5"/>
        <v>0</v>
      </c>
      <c r="C28" s="31">
        <f>COUNTIFS(Data!$G$3:$G$491,A28,Data!$B$3:$B$491,$A$18)</f>
        <v>0</v>
      </c>
      <c r="D28" s="31">
        <f>SUMIFS(Data!$Y$3:$Y$491,Data!$G$3:$G$491,A28,Data!$AC$3:$AC$491,D$2,Data!$B$3:$B$491,$A$18)</f>
        <v>0</v>
      </c>
      <c r="E28" s="31">
        <f>SUMIFS(Data!$Y$3:$Y$491,Data!$G$3:$G$491,A28,Data!$AC$3:$AC$491,E$2,Data!$B$3:$B$491,$A$18)</f>
        <v>0</v>
      </c>
      <c r="F28" s="31">
        <f>SUMIFS(Data!$Y$3:$Y$491,Data!$G$3:$G$491,A28,Data!$AC$3:$AC$491,F$2,Data!$B$3:$B$491,$A$18)</f>
        <v>0</v>
      </c>
      <c r="G28" s="31">
        <f>SUMIFS(Data!$Y$3:$Y$491,Data!$G$3:$G$491,A28,Data!$AC$3:$AC$491,G$2,Data!$B$3:$B$491,$A$18)</f>
        <v>0</v>
      </c>
      <c r="H28" s="31">
        <f>SUMIFS(Data!$Y$3:$Y$491,Data!$G$3:$G$491,A28,Data!$AC$3:$AC$491,H$2,Data!$B$3:$B$491,$A$18)</f>
        <v>0</v>
      </c>
      <c r="I28" s="31">
        <f>SUMIFS(Data!$Y$3:$Y$491,Data!$G$3:$G$491,A28,Data!$AC$3:$AC$491,I$2,Data!$B$3:$B$491,$A$18)</f>
        <v>0</v>
      </c>
      <c r="J28" s="32">
        <f>SUMIFS(Data!$AA$3:$AA$491,Data!$G$3:$G$491,A28,Data!$B$3:$B$491,$A$18)</f>
        <v>0</v>
      </c>
      <c r="K28" s="20"/>
      <c r="L28" s="105">
        <f t="shared" si="6"/>
        <v>0</v>
      </c>
    </row>
    <row r="29" spans="1:12" x14ac:dyDescent="0.2">
      <c r="A29" s="38" t="s">
        <v>455</v>
      </c>
      <c r="B29" s="31">
        <f t="shared" si="5"/>
        <v>5535</v>
      </c>
      <c r="C29" s="31">
        <f>COUNTIFS(Data!$G$3:$G$491,A29,Data!$B$3:$B$491,$A$18)</f>
        <v>43</v>
      </c>
      <c r="D29" s="31">
        <f>SUMIFS(Data!$Y$3:$Y$491,Data!$G$3:$G$491,A29,Data!$AC$3:$AC$491,D$2,Data!$B$3:$B$491,$A$18)</f>
        <v>5438</v>
      </c>
      <c r="E29" s="31">
        <f>SUMIFS(Data!$Y$3:$Y$491,Data!$G$3:$G$491,A29,Data!$AC$3:$AC$491,E$2,Data!$B$3:$B$491,$A$18)</f>
        <v>0</v>
      </c>
      <c r="F29" s="31">
        <f>SUMIFS(Data!$Y$3:$Y$491,Data!$G$3:$G$491,A29,Data!$AC$3:$AC$491,F$2,Data!$B$3:$B$491,$A$18)</f>
        <v>0</v>
      </c>
      <c r="G29" s="31">
        <f>SUMIFS(Data!$Y$3:$Y$491,Data!$G$3:$G$491,A29,Data!$AC$3:$AC$491,G$2,Data!$B$3:$B$491,$A$18)</f>
        <v>0</v>
      </c>
      <c r="H29" s="31">
        <f>SUMIFS(Data!$Y$3:$Y$491,Data!$G$3:$G$491,A29,Data!$AC$3:$AC$491,H$2,Data!$B$3:$B$491,$A$18)</f>
        <v>0</v>
      </c>
      <c r="I29" s="31">
        <f>SUMIFS(Data!$Y$3:$Y$491,Data!$G$3:$G$491,A29,Data!$AC$3:$AC$491,I$2,Data!$B$3:$B$491,$A$18)</f>
        <v>0</v>
      </c>
      <c r="J29" s="32">
        <f>SUMIFS(Data!$AA$3:$AA$491,Data!$G$3:$G$491,A29,Data!$B$3:$B$491,$A$18)</f>
        <v>97</v>
      </c>
      <c r="K29" s="20"/>
      <c r="L29" s="105">
        <f t="shared" si="6"/>
        <v>11113</v>
      </c>
    </row>
    <row r="30" spans="1:12" hidden="1" x14ac:dyDescent="0.2">
      <c r="A30" s="30" t="s">
        <v>636</v>
      </c>
      <c r="B30" s="31">
        <f t="shared" si="5"/>
        <v>0</v>
      </c>
      <c r="C30" s="31">
        <f>COUNTIFS(Data!$G$3:$G$491,A30,Data!$B$3:$B$491,$A$18)</f>
        <v>0</v>
      </c>
      <c r="D30" s="31">
        <f>SUMIFS(Data!$Y$3:$Y$491,Data!$G$3:$G$491,A30,Data!$AC$3:$AC$491,D$2,Data!$B$3:$B$491,$A$18)</f>
        <v>0</v>
      </c>
      <c r="E30" s="31">
        <f>SUMIFS(Data!$Y$3:$Y$491,Data!$G$3:$G$491,A30,Data!$AC$3:$AC$491,E$2,Data!$B$3:$B$491,$A$18)</f>
        <v>0</v>
      </c>
      <c r="F30" s="31">
        <f>SUMIFS(Data!$Y$3:$Y$491,Data!$G$3:$G$491,A30,Data!$AC$3:$AC$491,F$2,Data!$B$3:$B$491,$A$18)</f>
        <v>0</v>
      </c>
      <c r="G30" s="31">
        <f>SUMIFS(Data!$Y$3:$Y$491,Data!$G$3:$G$491,A30,Data!$AC$3:$AC$491,G$2,Data!$B$3:$B$491,$A$18)</f>
        <v>0</v>
      </c>
      <c r="H30" s="31">
        <f>SUMIFS(Data!$Y$3:$Y$491,Data!$G$3:$G$491,A30,Data!$AC$3:$AC$491,H$2,Data!$B$3:$B$491,$A$18)</f>
        <v>0</v>
      </c>
      <c r="I30" s="31">
        <f>SUMIFS(Data!$Y$3:$Y$491,Data!$G$3:$G$491,A30,Data!$AC$3:$AC$491,I$2,Data!$B$3:$B$491,$A$18)</f>
        <v>0</v>
      </c>
      <c r="J30" s="32">
        <f>SUMIFS(Data!$AA$3:$AA$491,Data!$G$3:$G$491,A30,Data!$B$3:$B$491,$A$18)</f>
        <v>0</v>
      </c>
      <c r="K30" s="20"/>
      <c r="L30" s="105">
        <f t="shared" si="6"/>
        <v>0</v>
      </c>
    </row>
    <row r="31" spans="1:12" hidden="1" x14ac:dyDescent="0.2">
      <c r="A31" s="30" t="s">
        <v>3</v>
      </c>
      <c r="B31" s="31">
        <f t="shared" si="5"/>
        <v>0</v>
      </c>
      <c r="C31" s="31">
        <f>COUNTIFS(Data!$G$3:$G$491,A31,Data!$B$3:$B$491,$A$18)</f>
        <v>0</v>
      </c>
      <c r="D31" s="31">
        <f>SUMIFS(Data!$Y$3:$Y$491,Data!$G$3:$G$491,A31,Data!$AC$3:$AC$491,D$2,Data!$B$3:$B$491,$A$18)</f>
        <v>0</v>
      </c>
      <c r="E31" s="31">
        <f>SUMIFS(Data!$Y$3:$Y$491,Data!$G$3:$G$491,A31,Data!$AC$3:$AC$491,E$2,Data!$B$3:$B$491,$A$18)</f>
        <v>0</v>
      </c>
      <c r="F31" s="31">
        <f>SUMIFS(Data!$Y$3:$Y$491,Data!$G$3:$G$491,A31,Data!$AC$3:$AC$491,F$2,Data!$B$3:$B$491,$A$18)</f>
        <v>0</v>
      </c>
      <c r="G31" s="31">
        <f>SUMIFS(Data!$Y$3:$Y$491,Data!$G$3:$G$491,A31,Data!$AC$3:$AC$491,G$2,Data!$B$3:$B$491,$A$18)</f>
        <v>0</v>
      </c>
      <c r="H31" s="31">
        <f>SUMIFS(Data!$Y$3:$Y$491,Data!$G$3:$G$491,A31,Data!$AC$3:$AC$491,H$2,Data!$B$3:$B$491,$A$18)</f>
        <v>0</v>
      </c>
      <c r="I31" s="31">
        <f>SUMIFS(Data!$Y$3:$Y$491,Data!$G$3:$G$491,A31,Data!$AC$3:$AC$491,I$2,Data!$B$3:$B$491,$A$18)</f>
        <v>0</v>
      </c>
      <c r="J31" s="32">
        <f>SUMIFS(Data!$AA$3:$AA$491,Data!$G$3:$G$491,A31,Data!$B$3:$B$491,$A$18)</f>
        <v>0</v>
      </c>
      <c r="K31" s="20"/>
      <c r="L31" s="105">
        <f t="shared" si="6"/>
        <v>0</v>
      </c>
    </row>
    <row r="32" spans="1:12" ht="15" thickBot="1" x14ac:dyDescent="0.25">
      <c r="A32" s="61" t="s">
        <v>909</v>
      </c>
      <c r="B32" s="62">
        <f>SUM(B19:B31)</f>
        <v>7069</v>
      </c>
      <c r="C32" s="62">
        <f t="shared" ref="C32:J32" si="7">SUM(C19:C31)</f>
        <v>54</v>
      </c>
      <c r="D32" s="62">
        <f t="shared" si="7"/>
        <v>6972</v>
      </c>
      <c r="E32" s="62">
        <f t="shared" si="7"/>
        <v>0</v>
      </c>
      <c r="F32" s="62">
        <f t="shared" si="7"/>
        <v>0</v>
      </c>
      <c r="G32" s="62">
        <f t="shared" si="7"/>
        <v>0</v>
      </c>
      <c r="H32" s="62">
        <f t="shared" si="7"/>
        <v>0</v>
      </c>
      <c r="I32" s="62">
        <f t="shared" si="7"/>
        <v>0</v>
      </c>
      <c r="J32" s="63">
        <f t="shared" si="7"/>
        <v>97</v>
      </c>
      <c r="K32" s="65"/>
      <c r="L32" s="105"/>
    </row>
    <row r="33" spans="1:12" x14ac:dyDescent="0.2">
      <c r="A33" s="171" t="s">
        <v>26</v>
      </c>
      <c r="B33" s="172"/>
      <c r="C33" s="172"/>
      <c r="D33" s="174"/>
      <c r="E33" s="174"/>
      <c r="F33" s="174"/>
      <c r="G33" s="174"/>
      <c r="H33" s="174"/>
      <c r="I33" s="174"/>
      <c r="J33" s="175"/>
      <c r="K33" s="75"/>
      <c r="L33" s="105"/>
    </row>
    <row r="34" spans="1:12" x14ac:dyDescent="0.2">
      <c r="A34" s="30" t="s">
        <v>12</v>
      </c>
      <c r="B34" s="31">
        <f t="shared" ref="B34:B46" si="8">SUM(D34:J34)</f>
        <v>3700</v>
      </c>
      <c r="C34" s="31">
        <f>COUNTIFS(Data!$G$3:$G$491,A34,Data!$B$3:$B$491,$A$33)</f>
        <v>22</v>
      </c>
      <c r="D34" s="31">
        <f>SUMIFS(Data!$Y$3:$Y$491,Data!$G$3:$G$491,A34,Data!$AC$3:$AC$491,D$2,Data!$B$3:$B$491,$A$33)</f>
        <v>2479</v>
      </c>
      <c r="E34" s="31">
        <f>SUMIFS(Data!$Y$3:$Y$491,Data!$G$3:$G$491,A34,Data!$AC$3:$AC$491,E$2,Data!$B$3:$B$491,$A$33)</f>
        <v>0</v>
      </c>
      <c r="F34" s="31">
        <f>SUMIFS(Data!$Y$3:$Y$491,Data!$G$3:$G$491,A34,Data!$AC$3:$AC$491,F$2,Data!$B$3:$B$491,$A$33)</f>
        <v>0</v>
      </c>
      <c r="G34" s="31">
        <f>SUMIFS(Data!$Y$3:$Y$491,Data!$G$3:$G$491,A34,Data!$AC$3:$AC$491,G$2,Data!$B$3:$B$491,$A$33)</f>
        <v>1220</v>
      </c>
      <c r="H34" s="31">
        <f>SUMIFS(Data!$Y$3:$Y$491,Data!$G$3:$G$491,A34,Data!$AC$3:$AC$491,H$2,Data!$B$3:$B$491,$A$33)</f>
        <v>0</v>
      </c>
      <c r="I34" s="31">
        <f>SUMIFS(Data!$Y$3:$Y$491,Data!$G$3:$G$491,A34,Data!$AC$3:$AC$491,I$2,Data!$B$3:$B$491,$A$33)</f>
        <v>0</v>
      </c>
      <c r="J34" s="32">
        <f>SUMIFS(Data!$AA$3:$AA$491,Data!$G$3:$G$491,A34,Data!$B$3:$B$491,$A$33)</f>
        <v>1</v>
      </c>
      <c r="K34" s="20"/>
      <c r="L34" s="105">
        <f t="shared" ref="L34:L46" si="9">SUM(B34:J34)</f>
        <v>7422</v>
      </c>
    </row>
    <row r="35" spans="1:12" hidden="1" x14ac:dyDescent="0.2">
      <c r="A35" s="38" t="s">
        <v>335</v>
      </c>
      <c r="B35" s="31">
        <f t="shared" si="8"/>
        <v>0</v>
      </c>
      <c r="C35" s="31">
        <f>COUNTIFS(Data!$G$3:$G$491,A35,Data!$B$3:$B$491,$A$33)</f>
        <v>0</v>
      </c>
      <c r="D35" s="31">
        <f>SUMIFS(Data!$Y$3:$Y$491,Data!$G$3:$G$491,A35,Data!$AC$3:$AC$491,D$2,Data!$B$3:$B$491,$A$33)</f>
        <v>0</v>
      </c>
      <c r="E35" s="31">
        <f>SUMIFS(Data!$Y$3:$Y$491,Data!$G$3:$G$491,A35,Data!$AC$3:$AC$491,E$2,Data!$B$3:$B$491,$A$33)</f>
        <v>0</v>
      </c>
      <c r="F35" s="31">
        <f>SUMIFS(Data!$Y$3:$Y$491,Data!$G$3:$G$491,A35,Data!$AC$3:$AC$491,F$2,Data!$B$3:$B$491,$A$33)</f>
        <v>0</v>
      </c>
      <c r="G35" s="31">
        <f>SUMIFS(Data!$Y$3:$Y$491,Data!$G$3:$G$491,A35,Data!$AC$3:$AC$491,G$2,Data!$B$3:$B$491,$A$33)</f>
        <v>0</v>
      </c>
      <c r="H35" s="31">
        <f>SUMIFS(Data!$Y$3:$Y$491,Data!$G$3:$G$491,A35,Data!$AC$3:$AC$491,H$2,Data!$B$3:$B$491,$A$33)</f>
        <v>0</v>
      </c>
      <c r="I35" s="31">
        <f>SUMIFS(Data!$Y$3:$Y$491,Data!$G$3:$G$491,A35,Data!$AC$3:$AC$491,I$2,Data!$B$3:$B$491,$A$33)</f>
        <v>0</v>
      </c>
      <c r="J35" s="32">
        <f>SUMIFS(Data!$AA$3:$AA$491,Data!$G$3:$G$491,A35,Data!$B$3:$B$491,$A$33)</f>
        <v>0</v>
      </c>
      <c r="K35" s="20"/>
      <c r="L35" s="105">
        <f t="shared" si="9"/>
        <v>0</v>
      </c>
    </row>
    <row r="36" spans="1:12" x14ac:dyDescent="0.2">
      <c r="A36" s="38" t="s">
        <v>745</v>
      </c>
      <c r="B36" s="31">
        <f t="shared" si="8"/>
        <v>382</v>
      </c>
      <c r="C36" s="31">
        <f>COUNTIFS(Data!$G$3:$G$491,A36,Data!$B$3:$B$491,$A$33)</f>
        <v>2</v>
      </c>
      <c r="D36" s="31">
        <f>SUMIFS(Data!$Y$3:$Y$491,Data!$G$3:$G$491,A36,Data!$AC$3:$AC$491,D$2,Data!$B$3:$B$491,$A$33)</f>
        <v>0</v>
      </c>
      <c r="E36" s="31">
        <f>SUMIFS(Data!$Y$3:$Y$491,Data!$G$3:$G$491,A36,Data!$AC$3:$AC$491,E$2,Data!$B$3:$B$491,$A$33)</f>
        <v>0</v>
      </c>
      <c r="F36" s="31">
        <f>SUMIFS(Data!$Y$3:$Y$491,Data!$G$3:$G$491,A36,Data!$AC$3:$AC$491,F$2,Data!$B$3:$B$491,$A$33)</f>
        <v>0</v>
      </c>
      <c r="G36" s="31">
        <f>SUMIFS(Data!$Y$3:$Y$491,Data!$G$3:$G$491,A36,Data!$AC$3:$AC$491,G$2,Data!$B$3:$B$491,$A$33)</f>
        <v>382</v>
      </c>
      <c r="H36" s="31">
        <f>SUMIFS(Data!$Y$3:$Y$491,Data!$G$3:$G$491,A36,Data!$AC$3:$AC$491,H$2,Data!$B$3:$B$491,$A$33)</f>
        <v>0</v>
      </c>
      <c r="I36" s="31">
        <f>SUMIFS(Data!$Y$3:$Y$491,Data!$G$3:$G$491,A36,Data!$AC$3:$AC$491,I$2,Data!$B$3:$B$491,$A$33)</f>
        <v>0</v>
      </c>
      <c r="J36" s="32">
        <f>SUMIFS(Data!$AA$3:$AA$491,Data!$G$3:$G$491,A36,Data!$B$3:$B$491,$A$33)</f>
        <v>0</v>
      </c>
      <c r="K36" s="20"/>
      <c r="L36" s="105">
        <f t="shared" si="9"/>
        <v>766</v>
      </c>
    </row>
    <row r="37" spans="1:12" x14ac:dyDescent="0.2">
      <c r="A37" s="38" t="s">
        <v>22</v>
      </c>
      <c r="B37" s="31">
        <f t="shared" si="8"/>
        <v>162</v>
      </c>
      <c r="C37" s="31">
        <f>COUNTIFS(Data!$G$3:$G$491,A37,Data!$B$3:$B$491,$A$33)</f>
        <v>1</v>
      </c>
      <c r="D37" s="31">
        <f>SUMIFS(Data!$Y$3:$Y$491,Data!$G$3:$G$491,A37,Data!$AC$3:$AC$491,D$2,Data!$B$3:$B$491,$A$33)</f>
        <v>0</v>
      </c>
      <c r="E37" s="31">
        <f>SUMIFS(Data!$Y$3:$Y$491,Data!$G$3:$G$491,A37,Data!$AC$3:$AC$491,E$2,Data!$B$3:$B$491,$A$33)</f>
        <v>0</v>
      </c>
      <c r="F37" s="31">
        <f>SUMIFS(Data!$Y$3:$Y$491,Data!$G$3:$G$491,A37,Data!$AC$3:$AC$491,F$2,Data!$B$3:$B$491,$A$33)</f>
        <v>0</v>
      </c>
      <c r="G37" s="31">
        <f>SUMIFS(Data!$Y$3:$Y$491,Data!$G$3:$G$491,A37,Data!$AC$3:$AC$491,G$2,Data!$B$3:$B$491,$A$33)</f>
        <v>162</v>
      </c>
      <c r="H37" s="31">
        <f>SUMIFS(Data!$Y$3:$Y$491,Data!$G$3:$G$491,A37,Data!$AC$3:$AC$491,H$2,Data!$B$3:$B$491,$A$33)</f>
        <v>0</v>
      </c>
      <c r="I37" s="31">
        <f>SUMIFS(Data!$Y$3:$Y$491,Data!$G$3:$G$491,A37,Data!$AC$3:$AC$491,I$2,Data!$B$3:$B$491,$A$33)</f>
        <v>0</v>
      </c>
      <c r="J37" s="32">
        <f>SUMIFS(Data!$AA$3:$AA$491,Data!$G$3:$G$491,A37,Data!$B$3:$B$491,$A$33)</f>
        <v>0</v>
      </c>
      <c r="K37" s="20"/>
      <c r="L37" s="105">
        <f t="shared" si="9"/>
        <v>325</v>
      </c>
    </row>
    <row r="38" spans="1:12" hidden="1" x14ac:dyDescent="0.2">
      <c r="A38" s="38" t="s">
        <v>367</v>
      </c>
      <c r="B38" s="31">
        <f t="shared" si="8"/>
        <v>0</v>
      </c>
      <c r="C38" s="31">
        <f>COUNTIFS(Data!$G$3:$G$491,A38,Data!$B$3:$B$491,$A$33)</f>
        <v>0</v>
      </c>
      <c r="D38" s="31">
        <f>SUMIFS(Data!$Y$3:$Y$491,Data!$G$3:$G$491,A38,Data!$AC$3:$AC$491,D$2,Data!$B$3:$B$491,$A$33)</f>
        <v>0</v>
      </c>
      <c r="E38" s="31">
        <f>SUMIFS(Data!$Y$3:$Y$491,Data!$G$3:$G$491,A38,Data!$AC$3:$AC$491,E$2,Data!$B$3:$B$491,$A$33)</f>
        <v>0</v>
      </c>
      <c r="F38" s="31">
        <f>SUMIFS(Data!$Y$3:$Y$491,Data!$G$3:$G$491,A38,Data!$AC$3:$AC$491,F$2,Data!$B$3:$B$491,$A$33)</f>
        <v>0</v>
      </c>
      <c r="G38" s="31">
        <f>SUMIFS(Data!$Y$3:$Y$491,Data!$G$3:$G$491,A38,Data!$AC$3:$AC$491,G$2,Data!$B$3:$B$491,$A$33)</f>
        <v>0</v>
      </c>
      <c r="H38" s="31">
        <f>SUMIFS(Data!$Y$3:$Y$491,Data!$G$3:$G$491,A38,Data!$AC$3:$AC$491,H$2,Data!$B$3:$B$491,$A$33)</f>
        <v>0</v>
      </c>
      <c r="I38" s="31">
        <f>SUMIFS(Data!$Y$3:$Y$491,Data!$G$3:$G$491,A38,Data!$AC$3:$AC$491,I$2,Data!$B$3:$B$491,$A$33)</f>
        <v>0</v>
      </c>
      <c r="J38" s="32">
        <f>SUMIFS(Data!$AA$3:$AA$491,Data!$G$3:$G$491,A38,Data!$B$3:$B$491,$A$33)</f>
        <v>0</v>
      </c>
      <c r="K38" s="20"/>
      <c r="L38" s="105">
        <f t="shared" si="9"/>
        <v>0</v>
      </c>
    </row>
    <row r="39" spans="1:12" x14ac:dyDescent="0.2">
      <c r="A39" s="38" t="s">
        <v>75</v>
      </c>
      <c r="B39" s="31">
        <f t="shared" si="8"/>
        <v>492</v>
      </c>
      <c r="C39" s="31">
        <f>COUNTIFS(Data!$G$3:$G$491,A39,Data!$B$3:$B$491,$A$33)</f>
        <v>2</v>
      </c>
      <c r="D39" s="31">
        <f>SUMIFS(Data!$Y$3:$Y$491,Data!$G$3:$G$491,A39,Data!$AC$3:$AC$491,D$2,Data!$B$3:$B$491,$A$33)</f>
        <v>0</v>
      </c>
      <c r="E39" s="31">
        <f>SUMIFS(Data!$Y$3:$Y$491,Data!$G$3:$G$491,A39,Data!$AC$3:$AC$491,E$2,Data!$B$3:$B$491,$A$33)</f>
        <v>0</v>
      </c>
      <c r="F39" s="31">
        <f>SUMIFS(Data!$Y$3:$Y$491,Data!$G$3:$G$491,A39,Data!$AC$3:$AC$491,F$2,Data!$B$3:$B$491,$A$33)</f>
        <v>192</v>
      </c>
      <c r="G39" s="31">
        <f>SUMIFS(Data!$Y$3:$Y$491,Data!$G$3:$G$491,A39,Data!$AC$3:$AC$491,G$2,Data!$B$3:$B$491,$A$33)</f>
        <v>300</v>
      </c>
      <c r="H39" s="31">
        <f>SUMIFS(Data!$Y$3:$Y$491,Data!$G$3:$G$491,A39,Data!$AC$3:$AC$491,H$2,Data!$B$3:$B$491,$A$33)</f>
        <v>0</v>
      </c>
      <c r="I39" s="31">
        <f>SUMIFS(Data!$Y$3:$Y$491,Data!$G$3:$G$491,A39,Data!$AC$3:$AC$491,I$2,Data!$B$3:$B$491,$A$33)</f>
        <v>0</v>
      </c>
      <c r="J39" s="32">
        <f>SUMIFS(Data!$AA$3:$AA$491,Data!$G$3:$G$491,A39,Data!$B$3:$B$491,$A$33)</f>
        <v>0</v>
      </c>
      <c r="K39" s="20"/>
      <c r="L39" s="105">
        <f t="shared" si="9"/>
        <v>986</v>
      </c>
    </row>
    <row r="40" spans="1:12" x14ac:dyDescent="0.2">
      <c r="A40" s="38" t="s">
        <v>368</v>
      </c>
      <c r="B40" s="31">
        <f t="shared" si="8"/>
        <v>375</v>
      </c>
      <c r="C40" s="31">
        <f>COUNTIFS(Data!$G$3:$G$491,A40,Data!$B$3:$B$491,$A$33)</f>
        <v>2</v>
      </c>
      <c r="D40" s="31">
        <f>SUMIFS(Data!$Y$3:$Y$491,Data!$G$3:$G$491,A40,Data!$AC$3:$AC$491,D$2,Data!$B$3:$B$491,$A$33)</f>
        <v>0</v>
      </c>
      <c r="E40" s="31">
        <f>SUMIFS(Data!$Y$3:$Y$491,Data!$G$3:$G$491,A40,Data!$AC$3:$AC$491,E$2,Data!$B$3:$B$491,$A$33)</f>
        <v>0</v>
      </c>
      <c r="F40" s="31">
        <f>SUMIFS(Data!$Y$3:$Y$491,Data!$G$3:$G$491,A40,Data!$AC$3:$AC$491,F$2,Data!$B$3:$B$491,$A$33)</f>
        <v>0</v>
      </c>
      <c r="G40" s="31">
        <f>SUMIFS(Data!$Y$3:$Y$491,Data!$G$3:$G$491,A40,Data!$AC$3:$AC$491,G$2,Data!$B$3:$B$491,$A$33)</f>
        <v>224</v>
      </c>
      <c r="H40" s="31">
        <f>SUMIFS(Data!$Y$3:$Y$491,Data!$G$3:$G$491,A40,Data!$AC$3:$AC$491,H$2,Data!$B$3:$B$491,$A$33)</f>
        <v>0</v>
      </c>
      <c r="I40" s="31">
        <f>SUMIFS(Data!$Y$3:$Y$491,Data!$G$3:$G$491,A40,Data!$AC$3:$AC$491,I$2,Data!$B$3:$B$491,$A$33)</f>
        <v>151</v>
      </c>
      <c r="J40" s="32">
        <f>SUMIFS(Data!$AA$3:$AA$491,Data!$G$3:$G$491,A40,Data!$B$3:$B$491,$A$33)</f>
        <v>0</v>
      </c>
      <c r="K40" s="20"/>
      <c r="L40" s="105">
        <f t="shared" si="9"/>
        <v>752</v>
      </c>
    </row>
    <row r="41" spans="1:12" x14ac:dyDescent="0.2">
      <c r="A41" s="38" t="s">
        <v>727</v>
      </c>
      <c r="B41" s="31">
        <f t="shared" si="8"/>
        <v>266</v>
      </c>
      <c r="C41" s="31">
        <f>COUNTIFS(Data!$G$3:$G$491,A41,Data!$B$3:$B$491,$A$33)</f>
        <v>1</v>
      </c>
      <c r="D41" s="31">
        <f>SUMIFS(Data!$Y$3:$Y$491,Data!$G$3:$G$491,A41,Data!$AC$3:$AC$491,D$2,Data!$B$3:$B$491,$A$33)</f>
        <v>0</v>
      </c>
      <c r="E41" s="31">
        <f>SUMIFS(Data!$Y$3:$Y$491,Data!$G$3:$G$491,A41,Data!$AC$3:$AC$491,E$2,Data!$B$3:$B$491,$A$33)</f>
        <v>0</v>
      </c>
      <c r="F41" s="31">
        <f>SUMIFS(Data!$Y$3:$Y$491,Data!$G$3:$G$491,A41,Data!$AC$3:$AC$491,F$2,Data!$B$3:$B$491,$A$33)</f>
        <v>0</v>
      </c>
      <c r="G41" s="31">
        <f>SUMIFS(Data!$Y$3:$Y$491,Data!$G$3:$G$491,A41,Data!$AC$3:$AC$491,G$2,Data!$B$3:$B$491,$A$33)</f>
        <v>261</v>
      </c>
      <c r="H41" s="31">
        <f>SUMIFS(Data!$Y$3:$Y$491,Data!$G$3:$G$491,A41,Data!$AC$3:$AC$491,H$2,Data!$B$3:$B$491,$A$33)</f>
        <v>0</v>
      </c>
      <c r="I41" s="31">
        <f>SUMIFS(Data!$Y$3:$Y$491,Data!$G$3:$G$491,A41,Data!$AC$3:$AC$491,I$2,Data!$B$3:$B$491,$A$33)</f>
        <v>0</v>
      </c>
      <c r="J41" s="32">
        <f>SUMIFS(Data!$AA$3:$AA$491,Data!$G$3:$G$491,A41,Data!$B$3:$B$491,$A$33)</f>
        <v>5</v>
      </c>
      <c r="K41" s="20"/>
      <c r="L41" s="105">
        <f t="shared" si="9"/>
        <v>533</v>
      </c>
    </row>
    <row r="42" spans="1:12" x14ac:dyDescent="0.2">
      <c r="A42" s="38" t="s">
        <v>85</v>
      </c>
      <c r="B42" s="31">
        <f t="shared" si="8"/>
        <v>316</v>
      </c>
      <c r="C42" s="31">
        <f>COUNTIFS(Data!$G$3:$G$491,A42,Data!$B$3:$B$491,$A$33)</f>
        <v>1</v>
      </c>
      <c r="D42" s="31">
        <f>SUMIFS(Data!$Y$3:$Y$491,Data!$G$3:$G$491,A42,Data!$AC$3:$AC$491,D$2,Data!$B$3:$B$491,$A$33)</f>
        <v>0</v>
      </c>
      <c r="E42" s="31">
        <f>SUMIFS(Data!$Y$3:$Y$491,Data!$G$3:$G$491,A42,Data!$AC$3:$AC$491,E$2,Data!$B$3:$B$491,$A$33)</f>
        <v>0</v>
      </c>
      <c r="F42" s="31">
        <f>SUMIFS(Data!$Y$3:$Y$491,Data!$G$3:$G$491,A42,Data!$AC$3:$AC$491,F$2,Data!$B$3:$B$491,$A$33)</f>
        <v>0</v>
      </c>
      <c r="G42" s="31">
        <f>SUMIFS(Data!$Y$3:$Y$491,Data!$G$3:$G$491,A42,Data!$AC$3:$AC$491,G$2,Data!$B$3:$B$491,$A$33)</f>
        <v>0</v>
      </c>
      <c r="H42" s="31">
        <f>SUMIFS(Data!$Y$3:$Y$491,Data!$G$3:$G$491,A42,Data!$AC$3:$AC$491,H$2,Data!$B$3:$B$491,$A$33)</f>
        <v>0</v>
      </c>
      <c r="I42" s="31">
        <f>SUMIFS(Data!$Y$3:$Y$491,Data!$G$3:$G$491,A42,Data!$AC$3:$AC$491,I$2,Data!$B$3:$B$491,$A$33)</f>
        <v>316</v>
      </c>
      <c r="J42" s="32">
        <f>SUMIFS(Data!$AA$3:$AA$491,Data!$G$3:$G$491,A42,Data!$B$3:$B$491,$A$33)</f>
        <v>0</v>
      </c>
      <c r="K42" s="20"/>
      <c r="L42" s="105">
        <f t="shared" si="9"/>
        <v>633</v>
      </c>
    </row>
    <row r="43" spans="1:12" x14ac:dyDescent="0.2">
      <c r="A43" s="38" t="s">
        <v>790</v>
      </c>
      <c r="B43" s="31">
        <f t="shared" si="8"/>
        <v>215</v>
      </c>
      <c r="C43" s="31">
        <f>COUNTIFS(Data!$G$3:$G$491,A43,Data!$B$3:$B$491,$A$33)</f>
        <v>1</v>
      </c>
      <c r="D43" s="31">
        <f>SUMIFS(Data!$Y$3:$Y$491,Data!$G$3:$G$491,A43,Data!$AC$3:$AC$491,D$2,Data!$B$3:$B$491,$A$33)</f>
        <v>0</v>
      </c>
      <c r="E43" s="31">
        <f>SUMIFS(Data!$Y$3:$Y$491,Data!$G$3:$G$491,A43,Data!$AC$3:$AC$491,E$2,Data!$B$3:$B$491,$A$33)</f>
        <v>215</v>
      </c>
      <c r="F43" s="31">
        <f>SUMIFS(Data!$Y$3:$Y$491,Data!$G$3:$G$491,A43,Data!$AC$3:$AC$491,F$2,Data!$B$3:$B$491,$A$33)</f>
        <v>0</v>
      </c>
      <c r="G43" s="31">
        <f>SUMIFS(Data!$Y$3:$Y$491,Data!$G$3:$G$491,A43,Data!$AC$3:$AC$491,G$2,Data!$B$3:$B$491,$A$33)</f>
        <v>0</v>
      </c>
      <c r="H43" s="31">
        <f>SUMIFS(Data!$Y$3:$Y$491,Data!$G$3:$G$491,A43,Data!$AC$3:$AC$491,H$2,Data!$B$3:$B$491,$A$33)</f>
        <v>0</v>
      </c>
      <c r="I43" s="31">
        <f>SUMIFS(Data!$Y$3:$Y$491,Data!$G$3:$G$491,A43,Data!$AC$3:$AC$491,I$2,Data!$B$3:$B$491,$A$33)</f>
        <v>0</v>
      </c>
      <c r="J43" s="32">
        <f>SUMIFS(Data!$AA$3:$AA$491,Data!$G$3:$G$491,A43,Data!$B$3:$B$491,$A$33)</f>
        <v>0</v>
      </c>
      <c r="K43" s="20"/>
      <c r="L43" s="105">
        <f t="shared" si="9"/>
        <v>431</v>
      </c>
    </row>
    <row r="44" spans="1:12" x14ac:dyDescent="0.2">
      <c r="A44" s="30" t="s">
        <v>455</v>
      </c>
      <c r="B44" s="31">
        <f t="shared" si="8"/>
        <v>240</v>
      </c>
      <c r="C44" s="31">
        <f>COUNTIFS(Data!$G$3:$G$491,A44,Data!$B$3:$B$491,$A$33)</f>
        <v>1</v>
      </c>
      <c r="D44" s="31">
        <f>SUMIFS(Data!$Y$3:$Y$491,Data!$G$3:$G$491,A44,Data!$AC$3:$AC$491,D$2,Data!$B$3:$B$491,$A$33)</f>
        <v>0</v>
      </c>
      <c r="E44" s="31">
        <f>SUMIFS(Data!$Y$3:$Y$491,Data!$G$3:$G$491,A44,Data!$AC$3:$AC$491,E$2,Data!$B$3:$B$491,$A$33)</f>
        <v>0</v>
      </c>
      <c r="F44" s="31">
        <f>SUMIFS(Data!$Y$3:$Y$491,Data!$G$3:$G$491,A44,Data!$AC$3:$AC$491,F$2,Data!$B$3:$B$491,$A$33)</f>
        <v>0</v>
      </c>
      <c r="G44" s="31">
        <f>SUMIFS(Data!$Y$3:$Y$491,Data!$G$3:$G$491,A44,Data!$AC$3:$AC$491,G$2,Data!$B$3:$B$491,$A$33)</f>
        <v>0</v>
      </c>
      <c r="H44" s="31">
        <f>SUMIFS(Data!$Y$3:$Y$491,Data!$G$3:$G$491,A44,Data!$AC$3:$AC$491,H$2,Data!$B$3:$B$491,$A$33)</f>
        <v>0</v>
      </c>
      <c r="I44" s="31">
        <f>SUMIFS(Data!$Y$3:$Y$491,Data!$G$3:$G$491,A44,Data!$AC$3:$AC$491,I$2,Data!$B$3:$B$491,$A$33)</f>
        <v>240</v>
      </c>
      <c r="J44" s="32">
        <f>SUMIFS(Data!$AA$3:$AA$491,Data!$G$3:$G$491,A44,Data!$B$3:$B$491,$A$33)</f>
        <v>0</v>
      </c>
      <c r="K44" s="20"/>
      <c r="L44" s="105">
        <f t="shared" si="9"/>
        <v>481</v>
      </c>
    </row>
    <row r="45" spans="1:12" hidden="1" x14ac:dyDescent="0.2">
      <c r="A45" s="30" t="s">
        <v>636</v>
      </c>
      <c r="B45" s="31">
        <f t="shared" si="8"/>
        <v>0</v>
      </c>
      <c r="C45" s="31">
        <f>COUNTIFS(Data!$G$3:$G$491,A45,Data!$B$3:$B$491,$A$33)</f>
        <v>0</v>
      </c>
      <c r="D45" s="31">
        <f>SUMIFS(Data!$Y$3:$Y$491,Data!$G$3:$G$491,A45,Data!$AC$3:$AC$491,D$2,Data!$B$3:$B$491,$A$33)</f>
        <v>0</v>
      </c>
      <c r="E45" s="31">
        <f>SUMIFS(Data!$Y$3:$Y$491,Data!$G$3:$G$491,A45,Data!$AC$3:$AC$491,E$2,Data!$B$3:$B$491,$A$33)</f>
        <v>0</v>
      </c>
      <c r="F45" s="31">
        <f>SUMIFS(Data!$Y$3:$Y$491,Data!$G$3:$G$491,A45,Data!$AC$3:$AC$491,F$2,Data!$B$3:$B$491,$A$33)</f>
        <v>0</v>
      </c>
      <c r="G45" s="31">
        <f>SUMIFS(Data!$Y$3:$Y$491,Data!$G$3:$G$491,A45,Data!$AC$3:$AC$491,G$2,Data!$B$3:$B$491,$A$33)</f>
        <v>0</v>
      </c>
      <c r="H45" s="31">
        <f>SUMIFS(Data!$Y$3:$Y$491,Data!$G$3:$G$491,A45,Data!$AC$3:$AC$491,H$2,Data!$B$3:$B$491,$A$33)</f>
        <v>0</v>
      </c>
      <c r="I45" s="31">
        <f>SUMIFS(Data!$Y$3:$Y$491,Data!$G$3:$G$491,A45,Data!$AC$3:$AC$491,I$2,Data!$B$3:$B$491,$A$33)</f>
        <v>0</v>
      </c>
      <c r="J45" s="32">
        <f>SUMIFS(Data!$AA$3:$AA$491,Data!$G$3:$G$491,A45,Data!$B$3:$B$491,$A$33)</f>
        <v>0</v>
      </c>
      <c r="K45" s="20"/>
      <c r="L45" s="105">
        <f t="shared" si="9"/>
        <v>0</v>
      </c>
    </row>
    <row r="46" spans="1:12" x14ac:dyDescent="0.2">
      <c r="A46" s="30" t="s">
        <v>3</v>
      </c>
      <c r="B46" s="31">
        <f t="shared" si="8"/>
        <v>2061</v>
      </c>
      <c r="C46" s="31">
        <f>COUNTIFS(Data!$G$3:$G$491,A46,Data!$B$3:$B$491,$A$33)</f>
        <v>15</v>
      </c>
      <c r="D46" s="31">
        <f>SUMIFS(Data!$Y$3:$Y$491,Data!$G$3:$G$491,A46,Data!$AC$3:$AC$491,D$2,Data!$B$3:$B$491,$A$33)</f>
        <v>1954</v>
      </c>
      <c r="E46" s="31">
        <f>SUMIFS(Data!$Y$3:$Y$491,Data!$G$3:$G$491,A46,Data!$AC$3:$AC$491,E$2,Data!$B$3:$B$491,$A$33)</f>
        <v>0</v>
      </c>
      <c r="F46" s="31">
        <f>SUMIFS(Data!$Y$3:$Y$491,Data!$G$3:$G$491,A46,Data!$AC$3:$AC$491,F$2,Data!$B$3:$B$491,$A$33)</f>
        <v>0</v>
      </c>
      <c r="G46" s="31">
        <f>SUMIFS(Data!$Y$3:$Y$491,Data!$G$3:$G$491,A46,Data!$AC$3:$AC$491,G$2,Data!$B$3:$B$491,$A$33)</f>
        <v>0</v>
      </c>
      <c r="H46" s="31">
        <f>SUMIFS(Data!$Y$3:$Y$491,Data!$G$3:$G$491,A46,Data!$AC$3:$AC$491,H$2,Data!$B$3:$B$491,$A$33)</f>
        <v>0</v>
      </c>
      <c r="I46" s="31">
        <f>SUMIFS(Data!$Y$3:$Y$491,Data!$G$3:$G$491,A46,Data!$AC$3:$AC$491,I$2,Data!$B$3:$B$491,$A$33)</f>
        <v>0</v>
      </c>
      <c r="J46" s="32">
        <f>SUMIFS(Data!$AA$3:$AA$491,Data!$G$3:$G$491,A46,Data!$B$3:$B$491,$A$33)</f>
        <v>107</v>
      </c>
      <c r="K46" s="20"/>
      <c r="L46" s="105">
        <f t="shared" si="9"/>
        <v>4137</v>
      </c>
    </row>
    <row r="47" spans="1:12" ht="15" thickBot="1" x14ac:dyDescent="0.25">
      <c r="A47" s="61" t="s">
        <v>909</v>
      </c>
      <c r="B47" s="62">
        <f>SUM(B34:B46)</f>
        <v>8209</v>
      </c>
      <c r="C47" s="62">
        <f t="shared" ref="C47:J47" si="10">SUM(C34:C46)</f>
        <v>48</v>
      </c>
      <c r="D47" s="62">
        <f t="shared" si="10"/>
        <v>4433</v>
      </c>
      <c r="E47" s="62">
        <f t="shared" si="10"/>
        <v>215</v>
      </c>
      <c r="F47" s="62">
        <f t="shared" si="10"/>
        <v>192</v>
      </c>
      <c r="G47" s="62">
        <f t="shared" si="10"/>
        <v>2549</v>
      </c>
      <c r="H47" s="62">
        <f t="shared" si="10"/>
        <v>0</v>
      </c>
      <c r="I47" s="62">
        <f t="shared" si="10"/>
        <v>707</v>
      </c>
      <c r="J47" s="63">
        <f t="shared" si="10"/>
        <v>113</v>
      </c>
      <c r="K47" s="65"/>
      <c r="L47" s="105"/>
    </row>
    <row r="48" spans="1:12" x14ac:dyDescent="0.2">
      <c r="A48" s="171" t="s">
        <v>1340</v>
      </c>
      <c r="B48" s="172"/>
      <c r="C48" s="172"/>
      <c r="D48" s="174"/>
      <c r="E48" s="174"/>
      <c r="F48" s="174"/>
      <c r="G48" s="174"/>
      <c r="H48" s="174"/>
      <c r="I48" s="174"/>
      <c r="J48" s="175"/>
      <c r="K48" s="75"/>
      <c r="L48" s="105"/>
    </row>
    <row r="49" spans="1:12" hidden="1" x14ac:dyDescent="0.2">
      <c r="A49" s="30" t="s">
        <v>12</v>
      </c>
      <c r="B49" s="31">
        <f t="shared" ref="B49:B61" si="11">SUM(D49:J49)</f>
        <v>0</v>
      </c>
      <c r="C49" s="31">
        <f>COUNTIFS(Data!$G$3:$G$491,A49,Data!$B$3:$B$491,$A$48)</f>
        <v>0</v>
      </c>
      <c r="D49" s="31">
        <f>SUMIFS(Data!$Y$3:$Y$491,Data!$G$3:$G$491,A49,Data!$AC$3:$AC$491,D$2,Data!$B$3:$B$491,$A$48)</f>
        <v>0</v>
      </c>
      <c r="E49" s="31">
        <f>SUMIFS(Data!$Y$3:$Y$491,Data!$G$3:$G$491,A49,Data!$AC$3:$AC$491,E$2,Data!$B$3:$B$491,$A$48)</f>
        <v>0</v>
      </c>
      <c r="F49" s="31">
        <f>SUMIFS(Data!$Y$3:$Y$491,Data!$G$3:$G$491,A49,Data!$AC$3:$AC$491,F$2,Data!$B$3:$B$491,$A$48)</f>
        <v>0</v>
      </c>
      <c r="G49" s="31">
        <f>SUMIFS(Data!$Y$3:$Y$491,Data!$G$3:$G$491,A49,Data!$AC$3:$AC$491,G$2,Data!$B$3:$B$491,$A$48)</f>
        <v>0</v>
      </c>
      <c r="H49" s="31">
        <f>SUMIFS(Data!$Y$3:$Y$491,Data!$G$3:$G$491,A49,Data!$AC$3:$AC$491,H$2,Data!$B$3:$B$491,$A$48)</f>
        <v>0</v>
      </c>
      <c r="I49" s="31">
        <f>SUMIFS(Data!$Y$3:$Y$491,Data!$G$3:$G$491,A49,Data!$AC$3:$AC$491,I$2,Data!$B$3:$B$491,$A$48)</f>
        <v>0</v>
      </c>
      <c r="J49" s="32">
        <f>SUMIFS(Data!$AA$3:$AA$491,Data!$G$3:$G$491,A49,Data!$B$3:$B$491,$A$48)</f>
        <v>0</v>
      </c>
      <c r="K49" s="20"/>
      <c r="L49" s="105">
        <f t="shared" ref="L49:L61" si="12">SUM(B49:J49)</f>
        <v>0</v>
      </c>
    </row>
    <row r="50" spans="1:12" hidden="1" x14ac:dyDescent="0.2">
      <c r="A50" s="38" t="s">
        <v>335</v>
      </c>
      <c r="B50" s="31">
        <f t="shared" si="11"/>
        <v>0</v>
      </c>
      <c r="C50" s="31">
        <f>COUNTIFS(Data!$G$3:$G$491,A50,Data!$B$3:$B$491,$A$48)</f>
        <v>0</v>
      </c>
      <c r="D50" s="31">
        <f>SUMIFS(Data!$Y$3:$Y$491,Data!$G$3:$G$491,A50,Data!$AC$3:$AC$491,D$2,Data!$B$3:$B$491,$A$48)</f>
        <v>0</v>
      </c>
      <c r="E50" s="31">
        <f>SUMIFS(Data!$Y$3:$Y$491,Data!$G$3:$G$491,A50,Data!$AC$3:$AC$491,E$2,Data!$B$3:$B$491,$A$48)</f>
        <v>0</v>
      </c>
      <c r="F50" s="31">
        <f>SUMIFS(Data!$Y$3:$Y$491,Data!$G$3:$G$491,A50,Data!$AC$3:$AC$491,F$2,Data!$B$3:$B$491,$A$48)</f>
        <v>0</v>
      </c>
      <c r="G50" s="31">
        <f>SUMIFS(Data!$Y$3:$Y$491,Data!$G$3:$G$491,A50,Data!$AC$3:$AC$491,G$2,Data!$B$3:$B$491,$A$48)</f>
        <v>0</v>
      </c>
      <c r="H50" s="31">
        <f>SUMIFS(Data!$Y$3:$Y$491,Data!$G$3:$G$491,A50,Data!$AC$3:$AC$491,H$2,Data!$B$3:$B$491,$A$48)</f>
        <v>0</v>
      </c>
      <c r="I50" s="31">
        <f>SUMIFS(Data!$Y$3:$Y$491,Data!$G$3:$G$491,A50,Data!$AC$3:$AC$491,I$2,Data!$B$3:$B$491,$A$48)</f>
        <v>0</v>
      </c>
      <c r="J50" s="32">
        <f>SUMIFS(Data!$AA$3:$AA$491,Data!$G$3:$G$491,A50,Data!$B$3:$B$491,$A$48)</f>
        <v>0</v>
      </c>
      <c r="K50" s="20"/>
      <c r="L50" s="105">
        <f t="shared" si="12"/>
        <v>0</v>
      </c>
    </row>
    <row r="51" spans="1:12" hidden="1" x14ac:dyDescent="0.2">
      <c r="A51" s="38" t="s">
        <v>745</v>
      </c>
      <c r="B51" s="31">
        <f t="shared" si="11"/>
        <v>0</v>
      </c>
      <c r="C51" s="31">
        <f>COUNTIFS(Data!$G$3:$G$491,A51,Data!$B$3:$B$491,$A$48)</f>
        <v>0</v>
      </c>
      <c r="D51" s="31">
        <f>SUMIFS(Data!$Y$3:$Y$491,Data!$G$3:$G$491,A51,Data!$AC$3:$AC$491,D$2,Data!$B$3:$B$491,$A$48)</f>
        <v>0</v>
      </c>
      <c r="E51" s="31">
        <f>SUMIFS(Data!$Y$3:$Y$491,Data!$G$3:$G$491,A51,Data!$AC$3:$AC$491,E$2,Data!$B$3:$B$491,$A$48)</f>
        <v>0</v>
      </c>
      <c r="F51" s="31">
        <f>SUMIFS(Data!$Y$3:$Y$491,Data!$G$3:$G$491,A51,Data!$AC$3:$AC$491,F$2,Data!$B$3:$B$491,$A$48)</f>
        <v>0</v>
      </c>
      <c r="G51" s="31">
        <f>SUMIFS(Data!$Y$3:$Y$491,Data!$G$3:$G$491,A51,Data!$AC$3:$AC$491,G$2,Data!$B$3:$B$491,$A$48)</f>
        <v>0</v>
      </c>
      <c r="H51" s="31">
        <f>SUMIFS(Data!$Y$3:$Y$491,Data!$G$3:$G$491,A51,Data!$AC$3:$AC$491,H$2,Data!$B$3:$B$491,$A$48)</f>
        <v>0</v>
      </c>
      <c r="I51" s="31">
        <f>SUMIFS(Data!$Y$3:$Y$491,Data!$G$3:$G$491,A51,Data!$AC$3:$AC$491,I$2,Data!$B$3:$B$491,$A$48)</f>
        <v>0</v>
      </c>
      <c r="J51" s="32">
        <f>SUMIFS(Data!$AA$3:$AA$491,Data!$G$3:$G$491,A51,Data!$B$3:$B$491,$A$48)</f>
        <v>0</v>
      </c>
      <c r="K51" s="20"/>
      <c r="L51" s="105">
        <f t="shared" si="12"/>
        <v>0</v>
      </c>
    </row>
    <row r="52" spans="1:12" hidden="1" x14ac:dyDescent="0.2">
      <c r="A52" s="38" t="s">
        <v>22</v>
      </c>
      <c r="B52" s="31">
        <f t="shared" si="11"/>
        <v>0</v>
      </c>
      <c r="C52" s="31">
        <f>COUNTIFS(Data!$G$3:$G$491,A52,Data!$B$3:$B$491,$A$48)</f>
        <v>0</v>
      </c>
      <c r="D52" s="31">
        <f>SUMIFS(Data!$Y$3:$Y$491,Data!$G$3:$G$491,A52,Data!$AC$3:$AC$491,D$2,Data!$B$3:$B$491,$A$48)</f>
        <v>0</v>
      </c>
      <c r="E52" s="31">
        <f>SUMIFS(Data!$Y$3:$Y$491,Data!$G$3:$G$491,A52,Data!$AC$3:$AC$491,E$2,Data!$B$3:$B$491,$A$48)</f>
        <v>0</v>
      </c>
      <c r="F52" s="31">
        <f>SUMIFS(Data!$Y$3:$Y$491,Data!$G$3:$G$491,A52,Data!$AC$3:$AC$491,F$2,Data!$B$3:$B$491,$A$48)</f>
        <v>0</v>
      </c>
      <c r="G52" s="31">
        <f>SUMIFS(Data!$Y$3:$Y$491,Data!$G$3:$G$491,A52,Data!$AC$3:$AC$491,G$2,Data!$B$3:$B$491,$A$48)</f>
        <v>0</v>
      </c>
      <c r="H52" s="31">
        <f>SUMIFS(Data!$Y$3:$Y$491,Data!$G$3:$G$491,A52,Data!$AC$3:$AC$491,H$2,Data!$B$3:$B$491,$A$48)</f>
        <v>0</v>
      </c>
      <c r="I52" s="31">
        <f>SUMIFS(Data!$Y$3:$Y$491,Data!$G$3:$G$491,A52,Data!$AC$3:$AC$491,I$2,Data!$B$3:$B$491,$A$48)</f>
        <v>0</v>
      </c>
      <c r="J52" s="32">
        <f>SUMIFS(Data!$AA$3:$AA$491,Data!$G$3:$G$491,A52,Data!$B$3:$B$491,$A$48)</f>
        <v>0</v>
      </c>
      <c r="K52" s="20"/>
      <c r="L52" s="105">
        <f t="shared" si="12"/>
        <v>0</v>
      </c>
    </row>
    <row r="53" spans="1:12" x14ac:dyDescent="0.2">
      <c r="A53" s="38" t="s">
        <v>367</v>
      </c>
      <c r="B53" s="31">
        <f t="shared" si="11"/>
        <v>185</v>
      </c>
      <c r="C53" s="31">
        <f>COUNTIFS(Data!$G$3:$G$491,A53,Data!$B$3:$B$491,$A$48)</f>
        <v>1</v>
      </c>
      <c r="D53" s="31">
        <f>SUMIFS(Data!$Y$3:$Y$491,Data!$G$3:$G$491,A53,Data!$AC$3:$AC$491,D$2,Data!$B$3:$B$491,$A$48)</f>
        <v>0</v>
      </c>
      <c r="E53" s="31">
        <f>SUMIFS(Data!$Y$3:$Y$491,Data!$G$3:$G$491,A53,Data!$AC$3:$AC$491,E$2,Data!$B$3:$B$491,$A$48)</f>
        <v>185</v>
      </c>
      <c r="F53" s="31">
        <f>SUMIFS(Data!$Y$3:$Y$491,Data!$G$3:$G$491,A53,Data!$AC$3:$AC$491,F$2,Data!$B$3:$B$491,$A$48)</f>
        <v>0</v>
      </c>
      <c r="G53" s="31">
        <f>SUMIFS(Data!$Y$3:$Y$491,Data!$G$3:$G$491,A53,Data!$AC$3:$AC$491,G$2,Data!$B$3:$B$491,$A$48)</f>
        <v>0</v>
      </c>
      <c r="H53" s="31">
        <f>SUMIFS(Data!$Y$3:$Y$491,Data!$G$3:$G$491,A53,Data!$AC$3:$AC$491,H$2,Data!$B$3:$B$491,$A$48)</f>
        <v>0</v>
      </c>
      <c r="I53" s="31">
        <f>SUMIFS(Data!$Y$3:$Y$491,Data!$G$3:$G$491,A53,Data!$AC$3:$AC$491,I$2,Data!$B$3:$B$491,$A$48)</f>
        <v>0</v>
      </c>
      <c r="J53" s="32">
        <f>SUMIFS(Data!$AA$3:$AA$491,Data!$G$3:$G$491,A53,Data!$B$3:$B$491,$A$48)</f>
        <v>0</v>
      </c>
      <c r="K53" s="20"/>
      <c r="L53" s="105">
        <f t="shared" si="12"/>
        <v>371</v>
      </c>
    </row>
    <row r="54" spans="1:12" hidden="1" x14ac:dyDescent="0.2">
      <c r="A54" s="38" t="s">
        <v>75</v>
      </c>
      <c r="B54" s="31">
        <f t="shared" si="11"/>
        <v>0</v>
      </c>
      <c r="C54" s="31">
        <f>COUNTIFS(Data!$G$3:$G$491,A54,Data!$B$3:$B$491,$A$48)</f>
        <v>0</v>
      </c>
      <c r="D54" s="31">
        <f>SUMIFS(Data!$Y$3:$Y$491,Data!$G$3:$G$491,A54,Data!$AC$3:$AC$491,D$2,Data!$B$3:$B$491,$A$48)</f>
        <v>0</v>
      </c>
      <c r="E54" s="31">
        <f>SUMIFS(Data!$Y$3:$Y$491,Data!$G$3:$G$491,A54,Data!$AC$3:$AC$491,E$2,Data!$B$3:$B$491,$A$48)</f>
        <v>0</v>
      </c>
      <c r="F54" s="31">
        <f>SUMIFS(Data!$Y$3:$Y$491,Data!$G$3:$G$491,A54,Data!$AC$3:$AC$491,F$2,Data!$B$3:$B$491,$A$48)</f>
        <v>0</v>
      </c>
      <c r="G54" s="31">
        <f>SUMIFS(Data!$Y$3:$Y$491,Data!$G$3:$G$491,A54,Data!$AC$3:$AC$491,G$2,Data!$B$3:$B$491,$A$48)</f>
        <v>0</v>
      </c>
      <c r="H54" s="31">
        <f>SUMIFS(Data!$Y$3:$Y$491,Data!$G$3:$G$491,A54,Data!$AC$3:$AC$491,H$2,Data!$B$3:$B$491,$A$48)</f>
        <v>0</v>
      </c>
      <c r="I54" s="31">
        <f>SUMIFS(Data!$Y$3:$Y$491,Data!$G$3:$G$491,A54,Data!$AC$3:$AC$491,I$2,Data!$B$3:$B$491,$A$48)</f>
        <v>0</v>
      </c>
      <c r="J54" s="32">
        <f>SUMIFS(Data!$AA$3:$AA$491,Data!$G$3:$G$491,A54,Data!$B$3:$B$491,$A$48)</f>
        <v>0</v>
      </c>
      <c r="K54" s="20"/>
      <c r="L54" s="105">
        <f t="shared" si="12"/>
        <v>0</v>
      </c>
    </row>
    <row r="55" spans="1:12" x14ac:dyDescent="0.2">
      <c r="A55" s="38" t="s">
        <v>368</v>
      </c>
      <c r="B55" s="31">
        <f t="shared" si="11"/>
        <v>1371</v>
      </c>
      <c r="C55" s="31">
        <f>COUNTIFS(Data!$G$3:$G$491,A55,Data!$B$3:$B$491,$A$48)</f>
        <v>10</v>
      </c>
      <c r="D55" s="31">
        <f>SUMIFS(Data!$Y$3:$Y$491,Data!$G$3:$G$491,A55,Data!$AC$3:$AC$491,D$2,Data!$B$3:$B$491,$A$48)</f>
        <v>0</v>
      </c>
      <c r="E55" s="31">
        <f>SUMIFS(Data!$Y$3:$Y$491,Data!$G$3:$G$491,A55,Data!$AC$3:$AC$491,E$2,Data!$B$3:$B$491,$A$48)</f>
        <v>1371</v>
      </c>
      <c r="F55" s="31">
        <f>SUMIFS(Data!$Y$3:$Y$491,Data!$G$3:$G$491,A55,Data!$AC$3:$AC$491,F$2,Data!$B$3:$B$491,$A$48)</f>
        <v>0</v>
      </c>
      <c r="G55" s="31">
        <f>SUMIFS(Data!$Y$3:$Y$491,Data!$G$3:$G$491,A55,Data!$AC$3:$AC$491,G$2,Data!$B$3:$B$491,$A$48)</f>
        <v>0</v>
      </c>
      <c r="H55" s="31">
        <f>SUMIFS(Data!$Y$3:$Y$491,Data!$G$3:$G$491,A55,Data!$AC$3:$AC$491,H$2,Data!$B$3:$B$491,$A$48)</f>
        <v>0</v>
      </c>
      <c r="I55" s="31">
        <f>SUMIFS(Data!$Y$3:$Y$491,Data!$G$3:$G$491,A55,Data!$AC$3:$AC$491,I$2,Data!$B$3:$B$491,$A$48)</f>
        <v>0</v>
      </c>
      <c r="J55" s="32">
        <f>SUMIFS(Data!$AA$3:$AA$491,Data!$G$3:$G$491,A55,Data!$B$3:$B$491,$A$48)</f>
        <v>0</v>
      </c>
      <c r="K55" s="20"/>
      <c r="L55" s="105">
        <f t="shared" si="12"/>
        <v>2752</v>
      </c>
    </row>
    <row r="56" spans="1:12" hidden="1" x14ac:dyDescent="0.2">
      <c r="A56" s="38" t="s">
        <v>727</v>
      </c>
      <c r="B56" s="31">
        <f t="shared" si="11"/>
        <v>0</v>
      </c>
      <c r="C56" s="31">
        <f>COUNTIFS(Data!$G$3:$G$491,A56,Data!$B$3:$B$491,$A$48)</f>
        <v>0</v>
      </c>
      <c r="D56" s="31">
        <f>SUMIFS(Data!$Y$3:$Y$491,Data!$G$3:$G$491,A56,Data!$AC$3:$AC$491,D$2,Data!$B$3:$B$491,$A$48)</f>
        <v>0</v>
      </c>
      <c r="E56" s="31">
        <f>SUMIFS(Data!$Y$3:$Y$491,Data!$G$3:$G$491,A56,Data!$AC$3:$AC$491,E$2,Data!$B$3:$B$491,$A$48)</f>
        <v>0</v>
      </c>
      <c r="F56" s="31">
        <f>SUMIFS(Data!$Y$3:$Y$491,Data!$G$3:$G$491,A56,Data!$AC$3:$AC$491,F$2,Data!$B$3:$B$491,$A$48)</f>
        <v>0</v>
      </c>
      <c r="G56" s="31">
        <f>SUMIFS(Data!$Y$3:$Y$491,Data!$G$3:$G$491,A56,Data!$AC$3:$AC$491,G$2,Data!$B$3:$B$491,$A$48)</f>
        <v>0</v>
      </c>
      <c r="H56" s="31">
        <f>SUMIFS(Data!$Y$3:$Y$491,Data!$G$3:$G$491,A56,Data!$AC$3:$AC$491,H$2,Data!$B$3:$B$491,$A$48)</f>
        <v>0</v>
      </c>
      <c r="I56" s="31">
        <f>SUMIFS(Data!$Y$3:$Y$491,Data!$G$3:$G$491,A56,Data!$AC$3:$AC$491,I$2,Data!$B$3:$B$491,$A$48)</f>
        <v>0</v>
      </c>
      <c r="J56" s="32">
        <f>SUMIFS(Data!$AA$3:$AA$491,Data!$G$3:$G$491,A56,Data!$B$3:$B$491,$A$48)</f>
        <v>0</v>
      </c>
      <c r="K56" s="20"/>
      <c r="L56" s="105">
        <f t="shared" si="12"/>
        <v>0</v>
      </c>
    </row>
    <row r="57" spans="1:12" hidden="1" x14ac:dyDescent="0.2">
      <c r="A57" s="38" t="s">
        <v>85</v>
      </c>
      <c r="B57" s="31">
        <f t="shared" si="11"/>
        <v>0</v>
      </c>
      <c r="C57" s="31">
        <f>COUNTIFS(Data!$G$3:$G$491,A57,Data!$B$3:$B$491,$A$48)</f>
        <v>0</v>
      </c>
      <c r="D57" s="31">
        <f>SUMIFS(Data!$Y$3:$Y$491,Data!$G$3:$G$491,A57,Data!$AC$3:$AC$491,D$2,Data!$B$3:$B$491,$A$48)</f>
        <v>0</v>
      </c>
      <c r="E57" s="31">
        <f>SUMIFS(Data!$Y$3:$Y$491,Data!$G$3:$G$491,A57,Data!$AC$3:$AC$491,E$2,Data!$B$3:$B$491,$A$48)</f>
        <v>0</v>
      </c>
      <c r="F57" s="31">
        <f>SUMIFS(Data!$Y$3:$Y$491,Data!$G$3:$G$491,A57,Data!$AC$3:$AC$491,F$2,Data!$B$3:$B$491,$A$48)</f>
        <v>0</v>
      </c>
      <c r="G57" s="31">
        <f>SUMIFS(Data!$Y$3:$Y$491,Data!$G$3:$G$491,A57,Data!$AC$3:$AC$491,G$2,Data!$B$3:$B$491,$A$48)</f>
        <v>0</v>
      </c>
      <c r="H57" s="31">
        <f>SUMIFS(Data!$Y$3:$Y$491,Data!$G$3:$G$491,A57,Data!$AC$3:$AC$491,H$2,Data!$B$3:$B$491,$A$48)</f>
        <v>0</v>
      </c>
      <c r="I57" s="31">
        <f>SUMIFS(Data!$Y$3:$Y$491,Data!$G$3:$G$491,A57,Data!$AC$3:$AC$491,I$2,Data!$B$3:$B$491,$A$48)</f>
        <v>0</v>
      </c>
      <c r="J57" s="32">
        <f>SUMIFS(Data!$AA$3:$AA$491,Data!$G$3:$G$491,A57,Data!$B$3:$B$491,$A$48)</f>
        <v>0</v>
      </c>
      <c r="K57" s="20"/>
      <c r="L57" s="105">
        <f t="shared" si="12"/>
        <v>0</v>
      </c>
    </row>
    <row r="58" spans="1:12" hidden="1" x14ac:dyDescent="0.2">
      <c r="A58" s="38" t="s">
        <v>790</v>
      </c>
      <c r="B58" s="31">
        <f t="shared" si="11"/>
        <v>0</v>
      </c>
      <c r="C58" s="31">
        <f>COUNTIFS(Data!$G$3:$G$491,A58,Data!$B$3:$B$491,$A$48)</f>
        <v>0</v>
      </c>
      <c r="D58" s="31">
        <f>SUMIFS(Data!$Y$3:$Y$491,Data!$G$3:$G$491,A58,Data!$AC$3:$AC$491,D$2,Data!$B$3:$B$491,$A$48)</f>
        <v>0</v>
      </c>
      <c r="E58" s="31">
        <f>SUMIFS(Data!$Y$3:$Y$491,Data!$G$3:$G$491,A58,Data!$AC$3:$AC$491,E$2,Data!$B$3:$B$491,$A$48)</f>
        <v>0</v>
      </c>
      <c r="F58" s="31">
        <f>SUMIFS(Data!$Y$3:$Y$491,Data!$G$3:$G$491,A58,Data!$AC$3:$AC$491,F$2,Data!$B$3:$B$491,$A$48)</f>
        <v>0</v>
      </c>
      <c r="G58" s="31">
        <f>SUMIFS(Data!$Y$3:$Y$491,Data!$G$3:$G$491,A58,Data!$AC$3:$AC$491,G$2,Data!$B$3:$B$491,$A$48)</f>
        <v>0</v>
      </c>
      <c r="H58" s="31">
        <f>SUMIFS(Data!$Y$3:$Y$491,Data!$G$3:$G$491,A58,Data!$AC$3:$AC$491,H$2,Data!$B$3:$B$491,$A$48)</f>
        <v>0</v>
      </c>
      <c r="I58" s="31">
        <f>SUMIFS(Data!$Y$3:$Y$491,Data!$G$3:$G$491,A58,Data!$AC$3:$AC$491,I$2,Data!$B$3:$B$491,$A$48)</f>
        <v>0</v>
      </c>
      <c r="J58" s="32">
        <f>SUMIFS(Data!$AA$3:$AA$491,Data!$G$3:$G$491,A58,Data!$B$3:$B$491,$A$48)</f>
        <v>0</v>
      </c>
      <c r="K58" s="20"/>
      <c r="L58" s="105">
        <f t="shared" si="12"/>
        <v>0</v>
      </c>
    </row>
    <row r="59" spans="1:12" x14ac:dyDescent="0.2">
      <c r="A59" s="30" t="s">
        <v>455</v>
      </c>
      <c r="B59" s="31">
        <f t="shared" si="11"/>
        <v>972</v>
      </c>
      <c r="C59" s="31">
        <f>COUNTIFS(Data!$G$3:$G$491,A59,Data!$B$3:$B$491,$A$48)</f>
        <v>6</v>
      </c>
      <c r="D59" s="31">
        <f>SUMIFS(Data!$Y$3:$Y$491,Data!$G$3:$G$491,A59,Data!$AC$3:$AC$491,D$2,Data!$B$3:$B$491,$A$48)</f>
        <v>0</v>
      </c>
      <c r="E59" s="31">
        <f>SUMIFS(Data!$Y$3:$Y$491,Data!$G$3:$G$491,A59,Data!$AC$3:$AC$491,E$2,Data!$B$3:$B$491,$A$48)</f>
        <v>972</v>
      </c>
      <c r="F59" s="31">
        <f>SUMIFS(Data!$Y$3:$Y$491,Data!$G$3:$G$491,A59,Data!$AC$3:$AC$491,F$2,Data!$B$3:$B$491,$A$48)</f>
        <v>0</v>
      </c>
      <c r="G59" s="31">
        <f>SUMIFS(Data!$Y$3:$Y$491,Data!$G$3:$G$491,A59,Data!$AC$3:$AC$491,G$2,Data!$B$3:$B$491,$A$48)</f>
        <v>0</v>
      </c>
      <c r="H59" s="31">
        <f>SUMIFS(Data!$Y$3:$Y$491,Data!$G$3:$G$491,A59,Data!$AC$3:$AC$491,H$2,Data!$B$3:$B$491,$A$48)</f>
        <v>0</v>
      </c>
      <c r="I59" s="31">
        <f>SUMIFS(Data!$Y$3:$Y$491,Data!$G$3:$G$491,A59,Data!$AC$3:$AC$491,I$2,Data!$B$3:$B$491,$A$48)</f>
        <v>0</v>
      </c>
      <c r="J59" s="32">
        <f>SUMIFS(Data!$AA$3:$AA$491,Data!$G$3:$G$491,A59,Data!$B$3:$B$491,$A$48)</f>
        <v>0</v>
      </c>
      <c r="K59" s="20"/>
      <c r="L59" s="105">
        <f t="shared" si="12"/>
        <v>1950</v>
      </c>
    </row>
    <row r="60" spans="1:12" hidden="1" x14ac:dyDescent="0.2">
      <c r="A60" s="30" t="s">
        <v>636</v>
      </c>
      <c r="B60" s="31">
        <f t="shared" si="11"/>
        <v>0</v>
      </c>
      <c r="C60" s="31">
        <f>COUNTIFS(Data!$G$3:$G$491,A60,Data!$B$3:$B$491,$A$48)</f>
        <v>0</v>
      </c>
      <c r="D60" s="31">
        <f>SUMIFS(Data!$Y$3:$Y$491,Data!$G$3:$G$491,A60,Data!$AC$3:$AC$491,D$2,Data!$B$3:$B$491,$A$48)</f>
        <v>0</v>
      </c>
      <c r="E60" s="31">
        <f>SUMIFS(Data!$Y$3:$Y$491,Data!$G$3:$G$491,A60,Data!$AC$3:$AC$491,E$2,Data!$B$3:$B$491,$A$48)</f>
        <v>0</v>
      </c>
      <c r="F60" s="31">
        <f>SUMIFS(Data!$Y$3:$Y$491,Data!$G$3:$G$491,A60,Data!$AC$3:$AC$491,F$2,Data!$B$3:$B$491,$A$48)</f>
        <v>0</v>
      </c>
      <c r="G60" s="31">
        <f>SUMIFS(Data!$Y$3:$Y$491,Data!$G$3:$G$491,A60,Data!$AC$3:$AC$491,G$2,Data!$B$3:$B$491,$A$48)</f>
        <v>0</v>
      </c>
      <c r="H60" s="31">
        <f>SUMIFS(Data!$Y$3:$Y$491,Data!$G$3:$G$491,A60,Data!$AC$3:$AC$491,H$2,Data!$B$3:$B$491,$A$48)</f>
        <v>0</v>
      </c>
      <c r="I60" s="31">
        <f>SUMIFS(Data!$Y$3:$Y$491,Data!$G$3:$G$491,A60,Data!$AC$3:$AC$491,I$2,Data!$B$3:$B$491,$A$48)</f>
        <v>0</v>
      </c>
      <c r="J60" s="32">
        <f>SUMIFS(Data!$AA$3:$AA$491,Data!$G$3:$G$491,A60,Data!$B$3:$B$491,$A$48)</f>
        <v>0</v>
      </c>
      <c r="K60" s="20"/>
      <c r="L60" s="105">
        <f t="shared" si="12"/>
        <v>0</v>
      </c>
    </row>
    <row r="61" spans="1:12" x14ac:dyDescent="0.2">
      <c r="A61" s="30" t="s">
        <v>3</v>
      </c>
      <c r="B61" s="31">
        <f t="shared" si="11"/>
        <v>3094</v>
      </c>
      <c r="C61" s="31">
        <f>COUNTIFS(Data!$G$3:$G$491,A61,Data!$B$3:$B$491,$A$48)</f>
        <v>20</v>
      </c>
      <c r="D61" s="31">
        <f>SUMIFS(Data!$Y$3:$Y$491,Data!$G$3:$G$491,A61,Data!$AC$3:$AC$491,D$2,Data!$B$3:$B$491,$A$48)</f>
        <v>2217</v>
      </c>
      <c r="E61" s="31">
        <f>SUMIFS(Data!$Y$3:$Y$491,Data!$G$3:$G$491,A61,Data!$AC$3:$AC$491,E$2,Data!$B$3:$B$491,$A$48)</f>
        <v>745</v>
      </c>
      <c r="F61" s="31">
        <f>SUMIFS(Data!$Y$3:$Y$491,Data!$G$3:$G$491,A61,Data!$AC$3:$AC$491,F$2,Data!$B$3:$B$491,$A$48)</f>
        <v>0</v>
      </c>
      <c r="G61" s="31">
        <f>SUMIFS(Data!$Y$3:$Y$491,Data!$G$3:$G$491,A61,Data!$AC$3:$AC$491,G$2,Data!$B$3:$B$491,$A$48)</f>
        <v>0</v>
      </c>
      <c r="H61" s="31">
        <f>SUMIFS(Data!$Y$3:$Y$491,Data!$G$3:$G$491,A61,Data!$AC$3:$AC$491,H$2,Data!$B$3:$B$491,$A$48)</f>
        <v>0</v>
      </c>
      <c r="I61" s="31">
        <f>SUMIFS(Data!$Y$3:$Y$491,Data!$G$3:$G$491,A61,Data!$AC$3:$AC$491,I$2,Data!$B$3:$B$491,$A$48)</f>
        <v>0</v>
      </c>
      <c r="J61" s="32">
        <f>SUMIFS(Data!$AA$3:$AA$491,Data!$G$3:$G$491,A61,Data!$B$3:$B$491,$A$48)</f>
        <v>132</v>
      </c>
      <c r="K61" s="20"/>
      <c r="L61" s="105">
        <f t="shared" si="12"/>
        <v>6208</v>
      </c>
    </row>
    <row r="62" spans="1:12" ht="15" thickBot="1" x14ac:dyDescent="0.25">
      <c r="A62" s="61" t="s">
        <v>909</v>
      </c>
      <c r="B62" s="62">
        <f>SUM(B49:B61)</f>
        <v>5622</v>
      </c>
      <c r="C62" s="62">
        <f t="shared" ref="C62:J62" si="13">SUM(C49:C61)</f>
        <v>37</v>
      </c>
      <c r="D62" s="62">
        <f t="shared" si="13"/>
        <v>2217</v>
      </c>
      <c r="E62" s="62">
        <f t="shared" si="13"/>
        <v>3273</v>
      </c>
      <c r="F62" s="62">
        <f t="shared" si="13"/>
        <v>0</v>
      </c>
      <c r="G62" s="62">
        <f t="shared" si="13"/>
        <v>0</v>
      </c>
      <c r="H62" s="62">
        <f t="shared" si="13"/>
        <v>0</v>
      </c>
      <c r="I62" s="62">
        <f t="shared" si="13"/>
        <v>0</v>
      </c>
      <c r="J62" s="63">
        <f t="shared" si="13"/>
        <v>132</v>
      </c>
      <c r="K62" s="65"/>
      <c r="L62" s="105"/>
    </row>
    <row r="63" spans="1:12" x14ac:dyDescent="0.2">
      <c r="A63" s="171" t="s">
        <v>1273</v>
      </c>
      <c r="B63" s="172"/>
      <c r="C63" s="172"/>
      <c r="D63" s="174"/>
      <c r="E63" s="174"/>
      <c r="F63" s="174"/>
      <c r="G63" s="174"/>
      <c r="H63" s="174"/>
      <c r="I63" s="174"/>
      <c r="J63" s="175"/>
      <c r="K63" s="75"/>
      <c r="L63" s="105"/>
    </row>
    <row r="64" spans="1:12" hidden="1" x14ac:dyDescent="0.2">
      <c r="A64" s="30" t="s">
        <v>12</v>
      </c>
      <c r="B64" s="31">
        <f t="shared" ref="B64:B76" si="14">SUM(D64:J64)</f>
        <v>0</v>
      </c>
      <c r="C64" s="31">
        <f>COUNTIFS(Data!$G$3:$G$491,A64,Data!$B$3:$B$491,$A$63)</f>
        <v>0</v>
      </c>
      <c r="D64" s="31">
        <f>SUMIFS(Data!$Y$3:$Y$491,Data!$G$3:$G$491,A64,Data!$AC$3:$AC$491,D$2,Data!$B$3:$B$491,$A$63)</f>
        <v>0</v>
      </c>
      <c r="E64" s="31">
        <f>SUMIFS(Data!$Y$3:$Y$491,Data!$G$3:$G$491,A64,Data!$AC$3:$AC$491,E$2,Data!$B$3:$B$491,$A$63)</f>
        <v>0</v>
      </c>
      <c r="F64" s="31">
        <f>SUMIFS(Data!$Y$3:$Y$491,Data!$G$3:$G$491,A64,Data!$AC$3:$AC$491,F$2,Data!$B$3:$B$491,$A$63)</f>
        <v>0</v>
      </c>
      <c r="G64" s="31">
        <f>SUMIFS(Data!$Y$3:$Y$491,Data!$G$3:$G$491,A64,Data!$AC$3:$AC$491,G$2,Data!$B$3:$B$491,$A$63)</f>
        <v>0</v>
      </c>
      <c r="H64" s="31">
        <f>SUMIFS(Data!$Y$3:$Y$491,Data!$G$3:$G$491,A64,Data!$AC$3:$AC$491,H$2,Data!$B$3:$B$491,$A$63)</f>
        <v>0</v>
      </c>
      <c r="I64" s="31">
        <f>SUMIFS(Data!$Y$3:$Y$491,Data!$G$3:$G$491,A64,Data!$AC$3:$AC$491,I$2,Data!$B$3:$B$491,$A$63)</f>
        <v>0</v>
      </c>
      <c r="J64" s="32">
        <f>SUMIFS(Data!$AA$3:$AA$491,Data!$G$3:$G$491,A64,Data!$B$3:$B$491,$A$63)</f>
        <v>0</v>
      </c>
      <c r="K64" s="20"/>
      <c r="L64" s="105">
        <f t="shared" ref="L64:L76" si="15">SUM(B64:J64)</f>
        <v>0</v>
      </c>
    </row>
    <row r="65" spans="1:12" hidden="1" x14ac:dyDescent="0.2">
      <c r="A65" s="38" t="s">
        <v>335</v>
      </c>
      <c r="B65" s="31">
        <f t="shared" si="14"/>
        <v>0</v>
      </c>
      <c r="C65" s="31">
        <f>COUNTIFS(Data!$G$3:$G$491,A65,Data!$B$3:$B$491,$A$63)</f>
        <v>0</v>
      </c>
      <c r="D65" s="31">
        <f>SUMIFS(Data!$Y$3:$Y$491,Data!$G$3:$G$491,A65,Data!$AC$3:$AC$491,D$2,Data!$B$3:$B$491,$A$63)</f>
        <v>0</v>
      </c>
      <c r="E65" s="31">
        <f>SUMIFS(Data!$Y$3:$Y$491,Data!$G$3:$G$491,A65,Data!$AC$3:$AC$491,E$2,Data!$B$3:$B$491,$A$63)</f>
        <v>0</v>
      </c>
      <c r="F65" s="31">
        <f>SUMIFS(Data!$Y$3:$Y$491,Data!$G$3:$G$491,A65,Data!$AC$3:$AC$491,F$2,Data!$B$3:$B$491,$A$63)</f>
        <v>0</v>
      </c>
      <c r="G65" s="31">
        <f>SUMIFS(Data!$Y$3:$Y$491,Data!$G$3:$G$491,A65,Data!$AC$3:$AC$491,G$2,Data!$B$3:$B$491,$A$63)</f>
        <v>0</v>
      </c>
      <c r="H65" s="31">
        <f>SUMIFS(Data!$Y$3:$Y$491,Data!$G$3:$G$491,A65,Data!$AC$3:$AC$491,H$2,Data!$B$3:$B$491,$A$63)</f>
        <v>0</v>
      </c>
      <c r="I65" s="31">
        <f>SUMIFS(Data!$Y$3:$Y$491,Data!$G$3:$G$491,A65,Data!$AC$3:$AC$491,I$2,Data!$B$3:$B$491,$A$63)</f>
        <v>0</v>
      </c>
      <c r="J65" s="32">
        <f>SUMIFS(Data!$AA$3:$AA$491,Data!$G$3:$G$491,A65,Data!$B$3:$B$491,$A$63)</f>
        <v>0</v>
      </c>
      <c r="K65" s="20"/>
      <c r="L65" s="105">
        <f t="shared" si="15"/>
        <v>0</v>
      </c>
    </row>
    <row r="66" spans="1:12" hidden="1" x14ac:dyDescent="0.2">
      <c r="A66" s="38" t="s">
        <v>745</v>
      </c>
      <c r="B66" s="31">
        <f t="shared" si="14"/>
        <v>0</v>
      </c>
      <c r="C66" s="31">
        <f>COUNTIFS(Data!$G$3:$G$491,A66,Data!$B$3:$B$491,$A$63)</f>
        <v>0</v>
      </c>
      <c r="D66" s="31">
        <f>SUMIFS(Data!$Y$3:$Y$491,Data!$G$3:$G$491,A66,Data!$AC$3:$AC$491,D$2,Data!$B$3:$B$491,$A$63)</f>
        <v>0</v>
      </c>
      <c r="E66" s="31">
        <f>SUMIFS(Data!$Y$3:$Y$491,Data!$G$3:$G$491,A66,Data!$AC$3:$AC$491,E$2,Data!$B$3:$B$491,$A$63)</f>
        <v>0</v>
      </c>
      <c r="F66" s="31">
        <f>SUMIFS(Data!$Y$3:$Y$491,Data!$G$3:$G$491,A66,Data!$AC$3:$AC$491,F$2,Data!$B$3:$B$491,$A$63)</f>
        <v>0</v>
      </c>
      <c r="G66" s="31">
        <f>SUMIFS(Data!$Y$3:$Y$491,Data!$G$3:$G$491,A66,Data!$AC$3:$AC$491,G$2,Data!$B$3:$B$491,$A$63)</f>
        <v>0</v>
      </c>
      <c r="H66" s="31">
        <f>SUMIFS(Data!$Y$3:$Y$491,Data!$G$3:$G$491,A66,Data!$AC$3:$AC$491,H$2,Data!$B$3:$B$491,$A$63)</f>
        <v>0</v>
      </c>
      <c r="I66" s="31">
        <f>SUMIFS(Data!$Y$3:$Y$491,Data!$G$3:$G$491,A66,Data!$AC$3:$AC$491,I$2,Data!$B$3:$B$491,$A$63)</f>
        <v>0</v>
      </c>
      <c r="J66" s="32">
        <f>SUMIFS(Data!$AA$3:$AA$491,Data!$G$3:$G$491,A66,Data!$B$3:$B$491,$A$63)</f>
        <v>0</v>
      </c>
      <c r="K66" s="20"/>
      <c r="L66" s="105">
        <f t="shared" si="15"/>
        <v>0</v>
      </c>
    </row>
    <row r="67" spans="1:12" hidden="1" x14ac:dyDescent="0.2">
      <c r="A67" s="38" t="s">
        <v>22</v>
      </c>
      <c r="B67" s="31">
        <f t="shared" si="14"/>
        <v>0</v>
      </c>
      <c r="C67" s="31">
        <f>COUNTIFS(Data!$G$3:$G$491,A67,Data!$B$3:$B$491,$A$63)</f>
        <v>0</v>
      </c>
      <c r="D67" s="31">
        <f>SUMIFS(Data!$Y$3:$Y$491,Data!$G$3:$G$491,A67,Data!$AC$3:$AC$491,D$2,Data!$B$3:$B$491,$A$63)</f>
        <v>0</v>
      </c>
      <c r="E67" s="31">
        <f>SUMIFS(Data!$Y$3:$Y$491,Data!$G$3:$G$491,A67,Data!$AC$3:$AC$491,E$2,Data!$B$3:$B$491,$A$63)</f>
        <v>0</v>
      </c>
      <c r="F67" s="31">
        <f>SUMIFS(Data!$Y$3:$Y$491,Data!$G$3:$G$491,A67,Data!$AC$3:$AC$491,F$2,Data!$B$3:$B$491,$A$63)</f>
        <v>0</v>
      </c>
      <c r="G67" s="31">
        <f>SUMIFS(Data!$Y$3:$Y$491,Data!$G$3:$G$491,A67,Data!$AC$3:$AC$491,G$2,Data!$B$3:$B$491,$A$63)</f>
        <v>0</v>
      </c>
      <c r="H67" s="31">
        <f>SUMIFS(Data!$Y$3:$Y$491,Data!$G$3:$G$491,A67,Data!$AC$3:$AC$491,H$2,Data!$B$3:$B$491,$A$63)</f>
        <v>0</v>
      </c>
      <c r="I67" s="31">
        <f>SUMIFS(Data!$Y$3:$Y$491,Data!$G$3:$G$491,A67,Data!$AC$3:$AC$491,I$2,Data!$B$3:$B$491,$A$63)</f>
        <v>0</v>
      </c>
      <c r="J67" s="32">
        <f>SUMIFS(Data!$AA$3:$AA$491,Data!$G$3:$G$491,A67,Data!$B$3:$B$491,$A$63)</f>
        <v>0</v>
      </c>
      <c r="K67" s="20"/>
      <c r="L67" s="105">
        <f t="shared" si="15"/>
        <v>0</v>
      </c>
    </row>
    <row r="68" spans="1:12" hidden="1" x14ac:dyDescent="0.2">
      <c r="A68" s="38" t="s">
        <v>367</v>
      </c>
      <c r="B68" s="31">
        <f t="shared" si="14"/>
        <v>0</v>
      </c>
      <c r="C68" s="31">
        <f>COUNTIFS(Data!$G$3:$G$491,A68,Data!$B$3:$B$491,$A$63)</f>
        <v>0</v>
      </c>
      <c r="D68" s="31">
        <f>SUMIFS(Data!$Y$3:$Y$491,Data!$G$3:$G$491,A68,Data!$AC$3:$AC$491,D$2,Data!$B$3:$B$491,$A$63)</f>
        <v>0</v>
      </c>
      <c r="E68" s="31">
        <f>SUMIFS(Data!$Y$3:$Y$491,Data!$G$3:$G$491,A68,Data!$AC$3:$AC$491,E$2,Data!$B$3:$B$491,$A$63)</f>
        <v>0</v>
      </c>
      <c r="F68" s="31">
        <f>SUMIFS(Data!$Y$3:$Y$491,Data!$G$3:$G$491,A68,Data!$AC$3:$AC$491,F$2,Data!$B$3:$B$491,$A$63)</f>
        <v>0</v>
      </c>
      <c r="G68" s="31">
        <f>SUMIFS(Data!$Y$3:$Y$491,Data!$G$3:$G$491,A68,Data!$AC$3:$AC$491,G$2,Data!$B$3:$B$491,$A$63)</f>
        <v>0</v>
      </c>
      <c r="H68" s="31">
        <f>SUMIFS(Data!$Y$3:$Y$491,Data!$G$3:$G$491,A68,Data!$AC$3:$AC$491,H$2,Data!$B$3:$B$491,$A$63)</f>
        <v>0</v>
      </c>
      <c r="I68" s="31">
        <f>SUMIFS(Data!$Y$3:$Y$491,Data!$G$3:$G$491,A68,Data!$AC$3:$AC$491,I$2,Data!$B$3:$B$491,$A$63)</f>
        <v>0</v>
      </c>
      <c r="J68" s="32">
        <f>SUMIFS(Data!$AA$3:$AA$491,Data!$G$3:$G$491,A68,Data!$B$3:$B$491,$A$63)</f>
        <v>0</v>
      </c>
      <c r="K68" s="20"/>
      <c r="L68" s="105">
        <f t="shared" si="15"/>
        <v>0</v>
      </c>
    </row>
    <row r="69" spans="1:12" hidden="1" x14ac:dyDescent="0.2">
      <c r="A69" s="38" t="s">
        <v>75</v>
      </c>
      <c r="B69" s="31">
        <f t="shared" si="14"/>
        <v>0</v>
      </c>
      <c r="C69" s="31">
        <f>COUNTIFS(Data!$G$3:$G$491,A69,Data!$B$3:$B$491,$A$63)</f>
        <v>0</v>
      </c>
      <c r="D69" s="31">
        <f>SUMIFS(Data!$Y$3:$Y$491,Data!$G$3:$G$491,A69,Data!$AC$3:$AC$491,D$2,Data!$B$3:$B$491,$A$63)</f>
        <v>0</v>
      </c>
      <c r="E69" s="31">
        <f>SUMIFS(Data!$Y$3:$Y$491,Data!$G$3:$G$491,A69,Data!$AC$3:$AC$491,E$2,Data!$B$3:$B$491,$A$63)</f>
        <v>0</v>
      </c>
      <c r="F69" s="31">
        <f>SUMIFS(Data!$Y$3:$Y$491,Data!$G$3:$G$491,A69,Data!$AC$3:$AC$491,F$2,Data!$B$3:$B$491,$A$63)</f>
        <v>0</v>
      </c>
      <c r="G69" s="31">
        <f>SUMIFS(Data!$Y$3:$Y$491,Data!$G$3:$G$491,A69,Data!$AC$3:$AC$491,G$2,Data!$B$3:$B$491,$A$63)</f>
        <v>0</v>
      </c>
      <c r="H69" s="31">
        <f>SUMIFS(Data!$Y$3:$Y$491,Data!$G$3:$G$491,A69,Data!$AC$3:$AC$491,H$2,Data!$B$3:$B$491,$A$63)</f>
        <v>0</v>
      </c>
      <c r="I69" s="31">
        <f>SUMIFS(Data!$Y$3:$Y$491,Data!$G$3:$G$491,A69,Data!$AC$3:$AC$491,I$2,Data!$B$3:$B$491,$A$63)</f>
        <v>0</v>
      </c>
      <c r="J69" s="32">
        <f>SUMIFS(Data!$AA$3:$AA$491,Data!$G$3:$G$491,A69,Data!$B$3:$B$491,$A$63)</f>
        <v>0</v>
      </c>
      <c r="K69" s="20"/>
      <c r="L69" s="105">
        <f t="shared" si="15"/>
        <v>0</v>
      </c>
    </row>
    <row r="70" spans="1:12" hidden="1" x14ac:dyDescent="0.2">
      <c r="A70" s="38" t="s">
        <v>368</v>
      </c>
      <c r="B70" s="31">
        <f t="shared" si="14"/>
        <v>0</v>
      </c>
      <c r="C70" s="31">
        <f>COUNTIFS(Data!$G$3:$G$491,A70,Data!$B$3:$B$491,$A$63)</f>
        <v>0</v>
      </c>
      <c r="D70" s="31">
        <f>SUMIFS(Data!$Y$3:$Y$491,Data!$G$3:$G$491,A70,Data!$AC$3:$AC$491,D$2,Data!$B$3:$B$491,$A$63)</f>
        <v>0</v>
      </c>
      <c r="E70" s="31">
        <f>SUMIFS(Data!$Y$3:$Y$491,Data!$G$3:$G$491,A70,Data!$AC$3:$AC$491,E$2,Data!$B$3:$B$491,$A$63)</f>
        <v>0</v>
      </c>
      <c r="F70" s="31">
        <f>SUMIFS(Data!$Y$3:$Y$491,Data!$G$3:$G$491,A70,Data!$AC$3:$AC$491,F$2,Data!$B$3:$B$491,$A$63)</f>
        <v>0</v>
      </c>
      <c r="G70" s="31">
        <f>SUMIFS(Data!$Y$3:$Y$491,Data!$G$3:$G$491,A70,Data!$AC$3:$AC$491,G$2,Data!$B$3:$B$491,$A$63)</f>
        <v>0</v>
      </c>
      <c r="H70" s="31">
        <f>SUMIFS(Data!$Y$3:$Y$491,Data!$G$3:$G$491,A70,Data!$AC$3:$AC$491,H$2,Data!$B$3:$B$491,$A$63)</f>
        <v>0</v>
      </c>
      <c r="I70" s="31">
        <f>SUMIFS(Data!$Y$3:$Y$491,Data!$G$3:$G$491,A70,Data!$AC$3:$AC$491,I$2,Data!$B$3:$B$491,$A$63)</f>
        <v>0</v>
      </c>
      <c r="J70" s="32">
        <f>SUMIFS(Data!$AA$3:$AA$491,Data!$G$3:$G$491,A70,Data!$B$3:$B$491,$A$63)</f>
        <v>0</v>
      </c>
      <c r="K70" s="20"/>
      <c r="L70" s="105">
        <f t="shared" si="15"/>
        <v>0</v>
      </c>
    </row>
    <row r="71" spans="1:12" hidden="1" x14ac:dyDescent="0.2">
      <c r="A71" s="38" t="s">
        <v>727</v>
      </c>
      <c r="B71" s="31">
        <f t="shared" si="14"/>
        <v>0</v>
      </c>
      <c r="C71" s="31">
        <f>COUNTIFS(Data!$G$3:$G$491,A71,Data!$B$3:$B$491,$A$63)</f>
        <v>0</v>
      </c>
      <c r="D71" s="31">
        <f>SUMIFS(Data!$Y$3:$Y$491,Data!$G$3:$G$491,A71,Data!$AC$3:$AC$491,D$2,Data!$B$3:$B$491,$A$63)</f>
        <v>0</v>
      </c>
      <c r="E71" s="31">
        <f>SUMIFS(Data!$Y$3:$Y$491,Data!$G$3:$G$491,A71,Data!$AC$3:$AC$491,E$2,Data!$B$3:$B$491,$A$63)</f>
        <v>0</v>
      </c>
      <c r="F71" s="31">
        <f>SUMIFS(Data!$Y$3:$Y$491,Data!$G$3:$G$491,A71,Data!$AC$3:$AC$491,F$2,Data!$B$3:$B$491,$A$63)</f>
        <v>0</v>
      </c>
      <c r="G71" s="31">
        <f>SUMIFS(Data!$Y$3:$Y$491,Data!$G$3:$G$491,A71,Data!$AC$3:$AC$491,G$2,Data!$B$3:$B$491,$A$63)</f>
        <v>0</v>
      </c>
      <c r="H71" s="31">
        <f>SUMIFS(Data!$Y$3:$Y$491,Data!$G$3:$G$491,A71,Data!$AC$3:$AC$491,H$2,Data!$B$3:$B$491,$A$63)</f>
        <v>0</v>
      </c>
      <c r="I71" s="31">
        <f>SUMIFS(Data!$Y$3:$Y$491,Data!$G$3:$G$491,A71,Data!$AC$3:$AC$491,I$2,Data!$B$3:$B$491,$A$63)</f>
        <v>0</v>
      </c>
      <c r="J71" s="32">
        <f>SUMIFS(Data!$AA$3:$AA$491,Data!$G$3:$G$491,A71,Data!$B$3:$B$491,$A$63)</f>
        <v>0</v>
      </c>
      <c r="K71" s="20"/>
      <c r="L71" s="105">
        <f t="shared" si="15"/>
        <v>0</v>
      </c>
    </row>
    <row r="72" spans="1:12" hidden="1" x14ac:dyDescent="0.2">
      <c r="A72" s="38" t="s">
        <v>85</v>
      </c>
      <c r="B72" s="31">
        <f t="shared" si="14"/>
        <v>0</v>
      </c>
      <c r="C72" s="31">
        <f>COUNTIFS(Data!$G$3:$G$491,A72,Data!$B$3:$B$491,$A$63)</f>
        <v>0</v>
      </c>
      <c r="D72" s="31">
        <f>SUMIFS(Data!$Y$3:$Y$491,Data!$G$3:$G$491,A72,Data!$AC$3:$AC$491,D$2,Data!$B$3:$B$491,$A$63)</f>
        <v>0</v>
      </c>
      <c r="E72" s="31">
        <f>SUMIFS(Data!$Y$3:$Y$491,Data!$G$3:$G$491,A72,Data!$AC$3:$AC$491,E$2,Data!$B$3:$B$491,$A$63)</f>
        <v>0</v>
      </c>
      <c r="F72" s="31">
        <f>SUMIFS(Data!$Y$3:$Y$491,Data!$G$3:$G$491,A72,Data!$AC$3:$AC$491,F$2,Data!$B$3:$B$491,$A$63)</f>
        <v>0</v>
      </c>
      <c r="G72" s="31">
        <f>SUMIFS(Data!$Y$3:$Y$491,Data!$G$3:$G$491,A72,Data!$AC$3:$AC$491,G$2,Data!$B$3:$B$491,$A$63)</f>
        <v>0</v>
      </c>
      <c r="H72" s="31">
        <f>SUMIFS(Data!$Y$3:$Y$491,Data!$G$3:$G$491,A72,Data!$AC$3:$AC$491,H$2,Data!$B$3:$B$491,$A$63)</f>
        <v>0</v>
      </c>
      <c r="I72" s="31">
        <f>SUMIFS(Data!$Y$3:$Y$491,Data!$G$3:$G$491,A72,Data!$AC$3:$AC$491,I$2,Data!$B$3:$B$491,$A$63)</f>
        <v>0</v>
      </c>
      <c r="J72" s="32">
        <f>SUMIFS(Data!$AA$3:$AA$491,Data!$G$3:$G$491,A72,Data!$B$3:$B$491,$A$63)</f>
        <v>0</v>
      </c>
      <c r="K72" s="20"/>
      <c r="L72" s="105">
        <f t="shared" si="15"/>
        <v>0</v>
      </c>
    </row>
    <row r="73" spans="1:12" hidden="1" x14ac:dyDescent="0.2">
      <c r="A73" s="38" t="s">
        <v>790</v>
      </c>
      <c r="B73" s="31">
        <f t="shared" si="14"/>
        <v>0</v>
      </c>
      <c r="C73" s="31">
        <f>COUNTIFS(Data!$G$3:$G$491,A73,Data!$B$3:$B$491,$A$63)</f>
        <v>0</v>
      </c>
      <c r="D73" s="31">
        <f>SUMIFS(Data!$Y$3:$Y$491,Data!$G$3:$G$491,A73,Data!$AC$3:$AC$491,D$2,Data!$B$3:$B$491,$A$63)</f>
        <v>0</v>
      </c>
      <c r="E73" s="31">
        <f>SUMIFS(Data!$Y$3:$Y$491,Data!$G$3:$G$491,A73,Data!$AC$3:$AC$491,E$2,Data!$B$3:$B$491,$A$63)</f>
        <v>0</v>
      </c>
      <c r="F73" s="31">
        <f>SUMIFS(Data!$Y$3:$Y$491,Data!$G$3:$G$491,A73,Data!$AC$3:$AC$491,F$2,Data!$B$3:$B$491,$A$63)</f>
        <v>0</v>
      </c>
      <c r="G73" s="31">
        <f>SUMIFS(Data!$Y$3:$Y$491,Data!$G$3:$G$491,A73,Data!$AC$3:$AC$491,G$2,Data!$B$3:$B$491,$A$63)</f>
        <v>0</v>
      </c>
      <c r="H73" s="31">
        <f>SUMIFS(Data!$Y$3:$Y$491,Data!$G$3:$G$491,A73,Data!$AC$3:$AC$491,H$2,Data!$B$3:$B$491,$A$63)</f>
        <v>0</v>
      </c>
      <c r="I73" s="31">
        <f>SUMIFS(Data!$Y$3:$Y$491,Data!$G$3:$G$491,A73,Data!$AC$3:$AC$491,I$2,Data!$B$3:$B$491,$A$63)</f>
        <v>0</v>
      </c>
      <c r="J73" s="32">
        <f>SUMIFS(Data!$AA$3:$AA$491,Data!$G$3:$G$491,A73,Data!$B$3:$B$491,$A$63)</f>
        <v>0</v>
      </c>
      <c r="K73" s="20"/>
      <c r="L73" s="105">
        <f t="shared" si="15"/>
        <v>0</v>
      </c>
    </row>
    <row r="74" spans="1:12" hidden="1" x14ac:dyDescent="0.2">
      <c r="A74" s="30" t="s">
        <v>455</v>
      </c>
      <c r="B74" s="31">
        <f t="shared" si="14"/>
        <v>0</v>
      </c>
      <c r="C74" s="31">
        <f>COUNTIFS(Data!$G$3:$G$491,A74,Data!$B$3:$B$491,$A$63)</f>
        <v>0</v>
      </c>
      <c r="D74" s="31">
        <f>SUMIFS(Data!$Y$3:$Y$491,Data!$G$3:$G$491,A74,Data!$AC$3:$AC$491,D$2,Data!$B$3:$B$491,$A$63)</f>
        <v>0</v>
      </c>
      <c r="E74" s="31">
        <f>SUMIFS(Data!$Y$3:$Y$491,Data!$G$3:$G$491,A74,Data!$AC$3:$AC$491,E$2,Data!$B$3:$B$491,$A$63)</f>
        <v>0</v>
      </c>
      <c r="F74" s="31">
        <f>SUMIFS(Data!$Y$3:$Y$491,Data!$G$3:$G$491,A74,Data!$AC$3:$AC$491,F$2,Data!$B$3:$B$491,$A$63)</f>
        <v>0</v>
      </c>
      <c r="G74" s="31">
        <f>SUMIFS(Data!$Y$3:$Y$491,Data!$G$3:$G$491,A74,Data!$AC$3:$AC$491,G$2,Data!$B$3:$B$491,$A$63)</f>
        <v>0</v>
      </c>
      <c r="H74" s="31">
        <f>SUMIFS(Data!$Y$3:$Y$491,Data!$G$3:$G$491,A74,Data!$AC$3:$AC$491,H$2,Data!$B$3:$B$491,$A$63)</f>
        <v>0</v>
      </c>
      <c r="I74" s="31">
        <f>SUMIFS(Data!$Y$3:$Y$491,Data!$G$3:$G$491,A74,Data!$AC$3:$AC$491,I$2,Data!$B$3:$B$491,$A$63)</f>
        <v>0</v>
      </c>
      <c r="J74" s="32">
        <f>SUMIFS(Data!$AA$3:$AA$491,Data!$G$3:$G$491,A74,Data!$B$3:$B$491,$A$63)</f>
        <v>0</v>
      </c>
      <c r="K74" s="20"/>
      <c r="L74" s="105">
        <f t="shared" si="15"/>
        <v>0</v>
      </c>
    </row>
    <row r="75" spans="1:12" x14ac:dyDescent="0.2">
      <c r="A75" s="30" t="s">
        <v>636</v>
      </c>
      <c r="B75" s="31">
        <f t="shared" si="14"/>
        <v>1586</v>
      </c>
      <c r="C75" s="31">
        <f>COUNTIFS(Data!$G$3:$G$491,A75,Data!$B$3:$B$491,$A$63)</f>
        <v>13</v>
      </c>
      <c r="D75" s="31">
        <f>SUMIFS(Data!$Y$3:$Y$491,Data!$G$3:$G$491,A75,Data!$AC$3:$AC$491,D$2,Data!$B$3:$B$491,$A$63)</f>
        <v>1585</v>
      </c>
      <c r="E75" s="31">
        <f>SUMIFS(Data!$Y$3:$Y$491,Data!$G$3:$G$491,A75,Data!$AC$3:$AC$491,E$2,Data!$B$3:$B$491,$A$63)</f>
        <v>0</v>
      </c>
      <c r="F75" s="31">
        <f>SUMIFS(Data!$Y$3:$Y$491,Data!$G$3:$G$491,A75,Data!$AC$3:$AC$491,F$2,Data!$B$3:$B$491,$A$63)</f>
        <v>0</v>
      </c>
      <c r="G75" s="31">
        <f>SUMIFS(Data!$Y$3:$Y$491,Data!$G$3:$G$491,A75,Data!$AC$3:$AC$491,G$2,Data!$B$3:$B$491,$A$63)</f>
        <v>0</v>
      </c>
      <c r="H75" s="31">
        <f>SUMIFS(Data!$Y$3:$Y$491,Data!$G$3:$G$491,A75,Data!$AC$3:$AC$491,H$2,Data!$B$3:$B$491,$A$63)</f>
        <v>0</v>
      </c>
      <c r="I75" s="31">
        <f>SUMIFS(Data!$Y$3:$Y$491,Data!$G$3:$G$491,A75,Data!$AC$3:$AC$491,I$2,Data!$B$3:$B$491,$A$63)</f>
        <v>0</v>
      </c>
      <c r="J75" s="32">
        <f>SUMIFS(Data!$AA$3:$AA$491,Data!$G$3:$G$491,A75,Data!$B$3:$B$491,$A$63)</f>
        <v>1</v>
      </c>
      <c r="K75" s="20"/>
      <c r="L75" s="105">
        <f t="shared" si="15"/>
        <v>3185</v>
      </c>
    </row>
    <row r="76" spans="1:12" hidden="1" x14ac:dyDescent="0.2">
      <c r="A76" s="30" t="s">
        <v>3</v>
      </c>
      <c r="B76" s="31">
        <f t="shared" si="14"/>
        <v>0</v>
      </c>
      <c r="C76" s="31">
        <f>COUNTIFS(Data!$G$3:$G$491,A76,Data!$B$3:$B$491,$A$63)</f>
        <v>0</v>
      </c>
      <c r="D76" s="31">
        <f>SUMIFS(Data!$Y$3:$Y$491,Data!$G$3:$G$491,A76,Data!$AC$3:$AC$491,D$2,Data!$B$3:$B$491,$A$63)</f>
        <v>0</v>
      </c>
      <c r="E76" s="31">
        <f>SUMIFS(Data!$Y$3:$Y$491,Data!$G$3:$G$491,A76,Data!$AC$3:$AC$491,E$2,Data!$B$3:$B$491,$A$63)</f>
        <v>0</v>
      </c>
      <c r="F76" s="31">
        <f>SUMIFS(Data!$Y$3:$Y$491,Data!$G$3:$G$491,A76,Data!$AC$3:$AC$491,F$2,Data!$B$3:$B$491,$A$63)</f>
        <v>0</v>
      </c>
      <c r="G76" s="31">
        <f>SUMIFS(Data!$Y$3:$Y$491,Data!$G$3:$G$491,A76,Data!$AC$3:$AC$491,G$2,Data!$B$3:$B$491,$A$63)</f>
        <v>0</v>
      </c>
      <c r="H76" s="31">
        <f>SUMIFS(Data!$Y$3:$Y$491,Data!$G$3:$G$491,A76,Data!$AC$3:$AC$491,H$2,Data!$B$3:$B$491,$A$63)</f>
        <v>0</v>
      </c>
      <c r="I76" s="31">
        <f>SUMIFS(Data!$Y$3:$Y$491,Data!$G$3:$G$491,A76,Data!$AC$3:$AC$491,I$2,Data!$B$3:$B$491,$A$63)</f>
        <v>0</v>
      </c>
      <c r="J76" s="32">
        <f>SUMIFS(Data!$AA$3:$AA$491,Data!$G$3:$G$491,A76,Data!$B$3:$B$491,$A$63)</f>
        <v>0</v>
      </c>
      <c r="K76" s="20"/>
      <c r="L76" s="105">
        <f t="shared" si="15"/>
        <v>0</v>
      </c>
    </row>
    <row r="77" spans="1:12" x14ac:dyDescent="0.2">
      <c r="A77" s="61" t="s">
        <v>909</v>
      </c>
      <c r="B77" s="62">
        <f>SUM(B64:B76)</f>
        <v>1586</v>
      </c>
      <c r="C77" s="62">
        <f t="shared" ref="C77:J77" si="16">SUM(C64:C76)</f>
        <v>13</v>
      </c>
      <c r="D77" s="62">
        <f t="shared" si="16"/>
        <v>1585</v>
      </c>
      <c r="E77" s="62">
        <f t="shared" si="16"/>
        <v>0</v>
      </c>
      <c r="F77" s="62">
        <f t="shared" si="16"/>
        <v>0</v>
      </c>
      <c r="G77" s="62">
        <f t="shared" si="16"/>
        <v>0</v>
      </c>
      <c r="H77" s="62">
        <f t="shared" si="16"/>
        <v>0</v>
      </c>
      <c r="I77" s="62">
        <f t="shared" si="16"/>
        <v>0</v>
      </c>
      <c r="J77" s="63">
        <f t="shared" si="16"/>
        <v>1</v>
      </c>
      <c r="K77" s="65"/>
      <c r="L77" s="105"/>
    </row>
  </sheetData>
  <sheetProtection selectLockedCells="1"/>
  <autoFilter ref="L1:L77" xr:uid="{6B1CA4EA-B6C2-4ABF-A5AE-AA0CD7545873}">
    <filterColumn colId="0">
      <filters blank="1">
        <filter val="10960"/>
        <filter val="1950"/>
        <filter val="2154"/>
        <filter val="2752"/>
        <filter val="3185"/>
        <filter val="325"/>
        <filter val="371"/>
        <filter val="4137"/>
        <filter val="431"/>
        <filter val="481"/>
        <filter val="533"/>
        <filter val="6208"/>
        <filter val="633"/>
        <filter val="7422"/>
        <filter val="752"/>
        <filter val="766"/>
        <filter val="925"/>
        <filter val="986"/>
      </filters>
    </filterColumn>
  </autoFilter>
  <mergeCells count="11">
    <mergeCell ref="A48:C48"/>
    <mergeCell ref="D48:J48"/>
    <mergeCell ref="A63:C63"/>
    <mergeCell ref="D63:J63"/>
    <mergeCell ref="A18:C18"/>
    <mergeCell ref="A33:C33"/>
    <mergeCell ref="A3:C3"/>
    <mergeCell ref="A1:J1"/>
    <mergeCell ref="D3:J3"/>
    <mergeCell ref="D18:J18"/>
    <mergeCell ref="D33:J33"/>
  </mergeCells>
  <printOptions horizontalCentered="1"/>
  <pageMargins left="0.25" right="0.25" top="0.25" bottom="0.5" header="0" footer="0"/>
  <pageSetup paperSize="5" fitToHeight="999" orientation="landscape" r:id="rId1"/>
  <headerFooter>
    <oddFooter>&amp;C&amp;D</oddFooter>
  </headerFooter>
  <rowBreaks count="1" manualBreakCount="1">
    <brk id="113" max="16383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disablePrompts="1" count="2">
        <x14:dataValidation type="list" allowBlank="1" showInputMessage="1" showErrorMessage="1" xr:uid="{57DD8FEC-AA17-4C99-848D-31EA5DA8CDFD}">
          <x14:formula1>
            <xm:f>Lists!$C$2:$C$7</xm:f>
          </x14:formula1>
          <xm:sqref>D2:I2</xm:sqref>
        </x14:dataValidation>
        <x14:dataValidation type="list" allowBlank="1" showInputMessage="1" showErrorMessage="1" xr:uid="{4E590267-AD1A-4360-85C5-B98ACBB61343}">
          <x14:formula1>
            <xm:f>Supervisors!$A$22:$A$27</xm:f>
          </x14:formula1>
          <xm:sqref>A3:C3 A18:C18 A33:C33 A48:C48 A63:C63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BE04D-A63F-476A-B482-DE2BFF5CB8BB}">
  <sheetPr codeName="Sheet6" filterMode="1">
    <pageSetUpPr fitToPage="1"/>
  </sheetPr>
  <dimension ref="A1:L228"/>
  <sheetViews>
    <sheetView view="pageBreakPreview" zoomScaleNormal="100" zoomScaleSheetLayoutView="100" workbookViewId="0">
      <selection activeCell="L3" sqref="L3"/>
    </sheetView>
  </sheetViews>
  <sheetFormatPr defaultColWidth="9" defaultRowHeight="14.25" x14ac:dyDescent="0.2"/>
  <cols>
    <col min="1" max="1" width="9.625" customWidth="1"/>
    <col min="2" max="2" width="11.125" customWidth="1"/>
    <col min="3" max="3" width="10" customWidth="1"/>
    <col min="4" max="5" width="14" customWidth="1"/>
    <col min="6" max="8" width="12.125" customWidth="1"/>
    <col min="9" max="10" width="11.625" customWidth="1"/>
    <col min="12" max="12" width="9.75" style="105" customWidth="1"/>
  </cols>
  <sheetData>
    <row r="1" spans="1:12" ht="46.5" customHeight="1" thickBot="1" x14ac:dyDescent="0.25">
      <c r="A1" s="173" t="s">
        <v>1426</v>
      </c>
      <c r="B1" s="173"/>
      <c r="C1" s="173"/>
      <c r="D1" s="173"/>
      <c r="E1" s="173"/>
      <c r="F1" s="173"/>
      <c r="G1" s="173"/>
      <c r="H1" s="173"/>
      <c r="I1" s="173"/>
      <c r="J1" s="173"/>
      <c r="L1" s="104" t="s">
        <v>1505</v>
      </c>
    </row>
    <row r="2" spans="1:12" ht="43.5" thickBot="1" x14ac:dyDescent="0.25">
      <c r="A2" s="33" t="s">
        <v>989</v>
      </c>
      <c r="B2" s="34" t="s">
        <v>917</v>
      </c>
      <c r="C2" s="76" t="s">
        <v>926</v>
      </c>
      <c r="D2" s="77" t="s">
        <v>0</v>
      </c>
      <c r="E2" s="77" t="s">
        <v>5</v>
      </c>
      <c r="F2" s="77" t="s">
        <v>320</v>
      </c>
      <c r="G2" s="77" t="s">
        <v>321</v>
      </c>
      <c r="H2" s="77" t="s">
        <v>322</v>
      </c>
      <c r="I2" s="77" t="s">
        <v>323</v>
      </c>
      <c r="J2" s="39" t="s">
        <v>732</v>
      </c>
    </row>
    <row r="3" spans="1:12" ht="1.5" customHeight="1" thickBot="1" x14ac:dyDescent="0.25">
      <c r="A3" s="89"/>
      <c r="B3" s="90"/>
      <c r="C3" s="91"/>
      <c r="D3" s="92"/>
      <c r="E3" s="92"/>
      <c r="F3" s="92"/>
      <c r="G3" s="92"/>
      <c r="H3" s="92"/>
      <c r="I3" s="92"/>
      <c r="J3" s="93"/>
    </row>
    <row r="4" spans="1:12" x14ac:dyDescent="0.2">
      <c r="A4" s="171" t="str">
        <f>Supervisors!A3</f>
        <v>Cheri Goss</v>
      </c>
      <c r="B4" s="172"/>
      <c r="C4" s="172"/>
      <c r="D4" s="176">
        <v>1</v>
      </c>
      <c r="E4" s="176"/>
      <c r="F4" s="176"/>
      <c r="G4" s="176"/>
      <c r="H4" s="176"/>
      <c r="I4" s="176"/>
      <c r="J4" s="177"/>
      <c r="L4" s="105">
        <f t="shared" ref="L4:L83" si="0">SUM(B4:J4)</f>
        <v>1</v>
      </c>
    </row>
    <row r="5" spans="1:12" hidden="1" x14ac:dyDescent="0.2">
      <c r="A5" s="30" t="s">
        <v>12</v>
      </c>
      <c r="B5" s="37">
        <f>SUM(D5:J5)</f>
        <v>0</v>
      </c>
      <c r="C5" s="31">
        <f>COUNTIFS(Data!$G$3:$G$491,A5,Data!$C$3:$C$491,$A$4)</f>
        <v>0</v>
      </c>
      <c r="D5" s="31">
        <f>SUMIFS(Data!$Y$3:$Y$491,Data!$G$3:$G$491,A5,Data!$AC$3:$AC$491,D$2,Data!$C$3:$C$491,$A$4)</f>
        <v>0</v>
      </c>
      <c r="E5" s="31">
        <f>SUMIFS(Data!$Y$3:$Y$491,Data!$G$3:$G$491,A5,Data!$AC$3:$AC$491,E$2,Data!$C$3:$C$491,$A$4)</f>
        <v>0</v>
      </c>
      <c r="F5" s="31">
        <f>SUMIFS(Data!$Y$3:$Y$491,Data!$G$3:$G$491,A5,Data!$AC$3:$AC$491,F$2,Data!$C$3:$C$491,$A$4)</f>
        <v>0</v>
      </c>
      <c r="G5" s="31">
        <f>SUMIFS(Data!$Y$3:$Y$491,Data!$G$3:$G$491,A5,Data!$AC$3:$AC$491,G$2,Data!$C$3:$C$491,$A$4)</f>
        <v>0</v>
      </c>
      <c r="H5" s="31">
        <f>SUMIFS(Data!$Y$3:$Y$491,Data!$G$3:$G$491,A5,Data!$AC$3:$AC$491,H$2,Data!$C$3:$C$491,$A$4)</f>
        <v>0</v>
      </c>
      <c r="I5" s="31">
        <f>SUMIFS(Data!$Y$3:$Y$491,Data!$G$3:$G$491,A5,Data!$AC$3:$AC$491,I$2,Data!$C$3:$C$491,$A$4)</f>
        <v>0</v>
      </c>
      <c r="J5" s="32">
        <f>SUMIFS(Data!$AA$3:$AA$491,Data!$G$3:$G$491,A5,Data!$C$3:$C$491,$A$4)</f>
        <v>0</v>
      </c>
      <c r="L5" s="105">
        <f t="shared" si="0"/>
        <v>0</v>
      </c>
    </row>
    <row r="6" spans="1:12" hidden="1" x14ac:dyDescent="0.2">
      <c r="A6" s="30" t="s">
        <v>335</v>
      </c>
      <c r="B6" s="31">
        <f t="shared" ref="B6:B16" si="1">SUM(D6:J6)</f>
        <v>0</v>
      </c>
      <c r="C6" s="31">
        <f>COUNTIFS(Data!$G$3:$G$491,A6,Data!$C$3:$C$491,$A$4)</f>
        <v>0</v>
      </c>
      <c r="D6" s="31">
        <f>SUMIFS(Data!$Y$3:$Y$491,Data!$G$3:$G$491,A6,Data!$AC$3:$AC$491,D$2,Data!$C$3:$C$491,$A$4)</f>
        <v>0</v>
      </c>
      <c r="E6" s="31">
        <f>SUMIFS(Data!$Y$3:$Y$491,Data!$G$3:$G$491,A6,Data!$AC$3:$AC$491,E$2,Data!$C$3:$C$491,$A$4)</f>
        <v>0</v>
      </c>
      <c r="F6" s="31">
        <f>SUMIFS(Data!$Y$3:$Y$491,Data!$G$3:$G$491,A6,Data!$AC$3:$AC$491,F$2,Data!$C$3:$C$491,$A$4)</f>
        <v>0</v>
      </c>
      <c r="G6" s="31">
        <f>SUMIFS(Data!$Y$3:$Y$491,Data!$G$3:$G$491,A6,Data!$AC$3:$AC$491,G$2,Data!$C$3:$C$491,$A$4)</f>
        <v>0</v>
      </c>
      <c r="H6" s="31">
        <f>SUMIFS(Data!$Y$3:$Y$491,Data!$G$3:$G$491,A6,Data!$AC$3:$AC$491,H$2,Data!$C$3:$C$491,$A$4)</f>
        <v>0</v>
      </c>
      <c r="I6" s="31">
        <f>SUMIFS(Data!$Y$3:$Y$491,Data!$G$3:$G$491,A6,Data!$AC$3:$AC$491,I$2,Data!$C$3:$C$491,$A$4)</f>
        <v>0</v>
      </c>
      <c r="J6" s="32">
        <f>SUMIFS(Data!$AA$3:$AA$491,Data!$G$3:$G$491,A6,Data!$C$3:$C$491,$A$4)</f>
        <v>0</v>
      </c>
      <c r="L6" s="105">
        <f t="shared" si="0"/>
        <v>0</v>
      </c>
    </row>
    <row r="7" spans="1:12" hidden="1" x14ac:dyDescent="0.2">
      <c r="A7" s="38" t="s">
        <v>745</v>
      </c>
      <c r="B7" s="31">
        <f t="shared" si="1"/>
        <v>0</v>
      </c>
      <c r="C7" s="31">
        <f>COUNTIFS(Data!$G$3:$G$491,A7,Data!$C$3:$C$491,$A$4)</f>
        <v>0</v>
      </c>
      <c r="D7" s="31">
        <f>SUMIFS(Data!$Y$3:$Y$491,Data!$G$3:$G$491,A7,Data!$AC$3:$AC$491,D$2,Data!$C$3:$C$491,$A$4)</f>
        <v>0</v>
      </c>
      <c r="E7" s="31">
        <f>SUMIFS(Data!$Y$3:$Y$491,Data!$G$3:$G$491,A7,Data!$AC$3:$AC$491,E$2,Data!$C$3:$C$491,$A$4)</f>
        <v>0</v>
      </c>
      <c r="F7" s="31">
        <f>SUMIFS(Data!$Y$3:$Y$491,Data!$G$3:$G$491,A7,Data!$AC$3:$AC$491,F$2,Data!$C$3:$C$491,$A$4)</f>
        <v>0</v>
      </c>
      <c r="G7" s="31">
        <f>SUMIFS(Data!$Y$3:$Y$491,Data!$G$3:$G$491,A7,Data!$AC$3:$AC$491,G$2,Data!$C$3:$C$491,$A$4)</f>
        <v>0</v>
      </c>
      <c r="H7" s="31">
        <f>SUMIFS(Data!$Y$3:$Y$491,Data!$G$3:$G$491,A7,Data!$AC$3:$AC$491,H$2,Data!$C$3:$C$491,$A$4)</f>
        <v>0</v>
      </c>
      <c r="I7" s="31">
        <f>SUMIFS(Data!$Y$3:$Y$491,Data!$G$3:$G$491,A7,Data!$AC$3:$AC$491,I$2,Data!$C$3:$C$491,$A$4)</f>
        <v>0</v>
      </c>
      <c r="J7" s="32">
        <f>SUMIFS(Data!$AA$3:$AA$491,Data!$G$3:$G$491,A7,Data!$C$3:$C$491,$A$4)</f>
        <v>0</v>
      </c>
      <c r="L7" s="105">
        <f t="shared" si="0"/>
        <v>0</v>
      </c>
    </row>
    <row r="8" spans="1:12" hidden="1" x14ac:dyDescent="0.2">
      <c r="A8" s="38" t="s">
        <v>22</v>
      </c>
      <c r="B8" s="31">
        <f t="shared" si="1"/>
        <v>0</v>
      </c>
      <c r="C8" s="31">
        <f>COUNTIFS(Data!$G$3:$G$491,A8,Data!$C$3:$C$491,$A$4)</f>
        <v>0</v>
      </c>
      <c r="D8" s="31">
        <f>SUMIFS(Data!$Y$3:$Y$491,Data!$G$3:$G$491,A8,Data!$AC$3:$AC$491,D$2,Data!$C$3:$C$491,$A$4)</f>
        <v>0</v>
      </c>
      <c r="E8" s="31">
        <f>SUMIFS(Data!$Y$3:$Y$491,Data!$G$3:$G$491,A8,Data!$AC$3:$AC$491,E$2,Data!$C$3:$C$491,$A$4)</f>
        <v>0</v>
      </c>
      <c r="F8" s="31">
        <f>SUMIFS(Data!$Y$3:$Y$491,Data!$G$3:$G$491,A8,Data!$AC$3:$AC$491,F$2,Data!$C$3:$C$491,$A$4)</f>
        <v>0</v>
      </c>
      <c r="G8" s="31">
        <f>SUMIFS(Data!$Y$3:$Y$491,Data!$G$3:$G$491,A8,Data!$AC$3:$AC$491,G$2,Data!$C$3:$C$491,$A$4)</f>
        <v>0</v>
      </c>
      <c r="H8" s="31">
        <f>SUMIFS(Data!$Y$3:$Y$491,Data!$G$3:$G$491,A8,Data!$AC$3:$AC$491,H$2,Data!$C$3:$C$491,$A$4)</f>
        <v>0</v>
      </c>
      <c r="I8" s="31">
        <f>SUMIFS(Data!$Y$3:$Y$491,Data!$G$3:$G$491,A8,Data!$AC$3:$AC$491,I$2,Data!$C$3:$C$491,$A$4)</f>
        <v>0</v>
      </c>
      <c r="J8" s="32">
        <f>SUMIFS(Data!$AA$3:$AA$491,Data!$G$3:$G$491,A8,Data!$C$3:$C$491,$A$4)</f>
        <v>0</v>
      </c>
      <c r="L8" s="105">
        <f t="shared" si="0"/>
        <v>0</v>
      </c>
    </row>
    <row r="9" spans="1:12" hidden="1" x14ac:dyDescent="0.2">
      <c r="A9" s="38" t="s">
        <v>367</v>
      </c>
      <c r="B9" s="31">
        <f t="shared" si="1"/>
        <v>0</v>
      </c>
      <c r="C9" s="31">
        <f>COUNTIFS(Data!$G$3:$G$491,A9,Data!$C$3:$C$491,$A$4)</f>
        <v>0</v>
      </c>
      <c r="D9" s="31">
        <f>SUMIFS(Data!$Y$3:$Y$491,Data!$G$3:$G$491,A9,Data!$AC$3:$AC$491,D$2,Data!$C$3:$C$491,$A$4)</f>
        <v>0</v>
      </c>
      <c r="E9" s="31">
        <f>SUMIFS(Data!$Y$3:$Y$491,Data!$G$3:$G$491,A9,Data!$AC$3:$AC$491,E$2,Data!$C$3:$C$491,$A$4)</f>
        <v>0</v>
      </c>
      <c r="F9" s="31">
        <f>SUMIFS(Data!$Y$3:$Y$491,Data!$G$3:$G$491,A9,Data!$AC$3:$AC$491,F$2,Data!$C$3:$C$491,$A$4)</f>
        <v>0</v>
      </c>
      <c r="G9" s="31">
        <f>SUMIFS(Data!$Y$3:$Y$491,Data!$G$3:$G$491,A9,Data!$AC$3:$AC$491,G$2,Data!$C$3:$C$491,$A$4)</f>
        <v>0</v>
      </c>
      <c r="H9" s="31">
        <f>SUMIFS(Data!$Y$3:$Y$491,Data!$G$3:$G$491,A9,Data!$AC$3:$AC$491,H$2,Data!$C$3:$C$491,$A$4)</f>
        <v>0</v>
      </c>
      <c r="I9" s="31">
        <f>SUMIFS(Data!$Y$3:$Y$491,Data!$G$3:$G$491,A9,Data!$AC$3:$AC$491,I$2,Data!$C$3:$C$491,$A$4)</f>
        <v>0</v>
      </c>
      <c r="J9" s="32">
        <f>SUMIFS(Data!$AA$3:$AA$491,Data!$G$3:$G$491,A9,Data!$C$3:$C$491,$A$4)</f>
        <v>0</v>
      </c>
      <c r="L9" s="105">
        <f t="shared" si="0"/>
        <v>0</v>
      </c>
    </row>
    <row r="10" spans="1:12" hidden="1" x14ac:dyDescent="0.2">
      <c r="A10" s="38" t="s">
        <v>75</v>
      </c>
      <c r="B10" s="31">
        <f t="shared" si="1"/>
        <v>0</v>
      </c>
      <c r="C10" s="31">
        <f>COUNTIFS(Data!$G$3:$G$491,A10,Data!$C$3:$C$491,$A$4)</f>
        <v>0</v>
      </c>
      <c r="D10" s="31">
        <f>SUMIFS(Data!$Y$3:$Y$491,Data!$G$3:$G$491,A10,Data!$AC$3:$AC$491,D$2,Data!$C$3:$C$491,$A$4)</f>
        <v>0</v>
      </c>
      <c r="E10" s="31">
        <f>SUMIFS(Data!$Y$3:$Y$491,Data!$G$3:$G$491,A10,Data!$AC$3:$AC$491,E$2,Data!$C$3:$C$491,$A$4)</f>
        <v>0</v>
      </c>
      <c r="F10" s="31">
        <f>SUMIFS(Data!$Y$3:$Y$491,Data!$G$3:$G$491,A10,Data!$AC$3:$AC$491,F$2,Data!$C$3:$C$491,$A$4)</f>
        <v>0</v>
      </c>
      <c r="G10" s="31">
        <f>SUMIFS(Data!$Y$3:$Y$491,Data!$G$3:$G$491,A10,Data!$AC$3:$AC$491,G$2,Data!$C$3:$C$491,$A$4)</f>
        <v>0</v>
      </c>
      <c r="H10" s="31">
        <f>SUMIFS(Data!$Y$3:$Y$491,Data!$G$3:$G$491,A10,Data!$AC$3:$AC$491,H$2,Data!$C$3:$C$491,$A$4)</f>
        <v>0</v>
      </c>
      <c r="I10" s="31">
        <f>SUMIFS(Data!$Y$3:$Y$491,Data!$G$3:$G$491,A10,Data!$AC$3:$AC$491,I$2,Data!$C$3:$C$491,$A$4)</f>
        <v>0</v>
      </c>
      <c r="J10" s="32">
        <f>SUMIFS(Data!$AA$3:$AA$491,Data!$G$3:$G$491,A10,Data!$C$3:$C$491,$A$4)</f>
        <v>0</v>
      </c>
      <c r="L10" s="105">
        <f t="shared" si="0"/>
        <v>0</v>
      </c>
    </row>
    <row r="11" spans="1:12" hidden="1" x14ac:dyDescent="0.2">
      <c r="A11" s="38" t="s">
        <v>368</v>
      </c>
      <c r="B11" s="31">
        <f t="shared" si="1"/>
        <v>0</v>
      </c>
      <c r="C11" s="31">
        <f>COUNTIFS(Data!$G$3:$G$491,A11,Data!$C$3:$C$491,$A$4)</f>
        <v>0</v>
      </c>
      <c r="D11" s="31">
        <f>SUMIFS(Data!$Y$3:$Y$491,Data!$G$3:$G$491,A11,Data!$AC$3:$AC$491,D$2,Data!$C$3:$C$491,$A$4)</f>
        <v>0</v>
      </c>
      <c r="E11" s="31">
        <f>SUMIFS(Data!$Y$3:$Y$491,Data!$G$3:$G$491,A11,Data!$AC$3:$AC$491,E$2,Data!$C$3:$C$491,$A$4)</f>
        <v>0</v>
      </c>
      <c r="F11" s="31">
        <f>SUMIFS(Data!$Y$3:$Y$491,Data!$G$3:$G$491,A11,Data!$AC$3:$AC$491,F$2,Data!$C$3:$C$491,$A$4)</f>
        <v>0</v>
      </c>
      <c r="G11" s="31">
        <f>SUMIFS(Data!$Y$3:$Y$491,Data!$G$3:$G$491,A11,Data!$AC$3:$AC$491,G$2,Data!$C$3:$C$491,$A$4)</f>
        <v>0</v>
      </c>
      <c r="H11" s="31">
        <f>SUMIFS(Data!$Y$3:$Y$491,Data!$G$3:$G$491,A11,Data!$AC$3:$AC$491,H$2,Data!$C$3:$C$491,$A$4)</f>
        <v>0</v>
      </c>
      <c r="I11" s="31">
        <f>SUMIFS(Data!$Y$3:$Y$491,Data!$G$3:$G$491,A11,Data!$AC$3:$AC$491,I$2,Data!$C$3:$C$491,$A$4)</f>
        <v>0</v>
      </c>
      <c r="J11" s="32">
        <f>SUMIFS(Data!$AA$3:$AA$491,Data!$G$3:$G$491,A11,Data!$C$3:$C$491,$A$4)</f>
        <v>0</v>
      </c>
      <c r="L11" s="105">
        <f t="shared" si="0"/>
        <v>0</v>
      </c>
    </row>
    <row r="12" spans="1:12" hidden="1" x14ac:dyDescent="0.2">
      <c r="A12" s="38" t="s">
        <v>727</v>
      </c>
      <c r="B12" s="31">
        <f t="shared" si="1"/>
        <v>0</v>
      </c>
      <c r="C12" s="31">
        <f>COUNTIFS(Data!$G$3:$G$491,A12,Data!$C$3:$C$491,$A$4)</f>
        <v>0</v>
      </c>
      <c r="D12" s="31">
        <f>SUMIFS(Data!$Y$3:$Y$491,Data!$G$3:$G$491,A12,Data!$AC$3:$AC$491,D$2,Data!$C$3:$C$491,$A$4)</f>
        <v>0</v>
      </c>
      <c r="E12" s="31">
        <f>SUMIFS(Data!$Y$3:$Y$491,Data!$G$3:$G$491,A12,Data!$AC$3:$AC$491,E$2,Data!$C$3:$C$491,$A$4)</f>
        <v>0</v>
      </c>
      <c r="F12" s="31">
        <f>SUMIFS(Data!$Y$3:$Y$491,Data!$G$3:$G$491,A12,Data!$AC$3:$AC$491,F$2,Data!$C$3:$C$491,$A$4)</f>
        <v>0</v>
      </c>
      <c r="G12" s="31">
        <f>SUMIFS(Data!$Y$3:$Y$491,Data!$G$3:$G$491,A12,Data!$AC$3:$AC$491,G$2,Data!$C$3:$C$491,$A$4)</f>
        <v>0</v>
      </c>
      <c r="H12" s="31">
        <f>SUMIFS(Data!$Y$3:$Y$491,Data!$G$3:$G$491,A12,Data!$AC$3:$AC$491,H$2,Data!$C$3:$C$491,$A$4)</f>
        <v>0</v>
      </c>
      <c r="I12" s="31">
        <f>SUMIFS(Data!$Y$3:$Y$491,Data!$G$3:$G$491,A12,Data!$AC$3:$AC$491,I$2,Data!$C$3:$C$491,$A$4)</f>
        <v>0</v>
      </c>
      <c r="J12" s="32">
        <f>SUMIFS(Data!$AA$3:$AA$491,Data!$G$3:$G$491,A12,Data!$C$3:$C$491,$A$4)</f>
        <v>0</v>
      </c>
      <c r="L12" s="105">
        <f t="shared" si="0"/>
        <v>0</v>
      </c>
    </row>
    <row r="13" spans="1:12" hidden="1" x14ac:dyDescent="0.2">
      <c r="A13" s="38" t="s">
        <v>85</v>
      </c>
      <c r="B13" s="31">
        <f t="shared" si="1"/>
        <v>0</v>
      </c>
      <c r="C13" s="31">
        <f>COUNTIFS(Data!$G$3:$G$491,A13,Data!$C$3:$C$491,$A$4)</f>
        <v>0</v>
      </c>
      <c r="D13" s="31">
        <f>SUMIFS(Data!$Y$3:$Y$491,Data!$G$3:$G$491,A13,Data!$AC$3:$AC$491,D$2,Data!$C$3:$C$491,$A$4)</f>
        <v>0</v>
      </c>
      <c r="E13" s="31">
        <f>SUMIFS(Data!$Y$3:$Y$491,Data!$G$3:$G$491,A13,Data!$AC$3:$AC$491,E$2,Data!$C$3:$C$491,$A$4)</f>
        <v>0</v>
      </c>
      <c r="F13" s="31">
        <f>SUMIFS(Data!$Y$3:$Y$491,Data!$G$3:$G$491,A13,Data!$AC$3:$AC$491,F$2,Data!$C$3:$C$491,$A$4)</f>
        <v>0</v>
      </c>
      <c r="G13" s="31">
        <f>SUMIFS(Data!$Y$3:$Y$491,Data!$G$3:$G$491,A13,Data!$AC$3:$AC$491,G$2,Data!$C$3:$C$491,$A$4)</f>
        <v>0</v>
      </c>
      <c r="H13" s="31">
        <f>SUMIFS(Data!$Y$3:$Y$491,Data!$G$3:$G$491,A13,Data!$AC$3:$AC$491,H$2,Data!$C$3:$C$491,$A$4)</f>
        <v>0</v>
      </c>
      <c r="I13" s="31">
        <f>SUMIFS(Data!$Y$3:$Y$491,Data!$G$3:$G$491,A13,Data!$AC$3:$AC$491,I$2,Data!$C$3:$C$491,$A$4)</f>
        <v>0</v>
      </c>
      <c r="J13" s="32">
        <f>SUMIFS(Data!$AA$3:$AA$491,Data!$G$3:$G$491,A13,Data!$C$3:$C$491,$A$4)</f>
        <v>0</v>
      </c>
      <c r="L13" s="105">
        <f t="shared" si="0"/>
        <v>0</v>
      </c>
    </row>
    <row r="14" spans="1:12" hidden="1" x14ac:dyDescent="0.2">
      <c r="A14" s="38" t="s">
        <v>790</v>
      </c>
      <c r="B14" s="31">
        <f t="shared" si="1"/>
        <v>0</v>
      </c>
      <c r="C14" s="31">
        <f>COUNTIFS(Data!$G$3:$G$491,A14,Data!$C$3:$C$491,$A$4)</f>
        <v>0</v>
      </c>
      <c r="D14" s="31">
        <f>SUMIFS(Data!$Y$3:$Y$491,Data!$G$3:$G$491,A14,Data!$AC$3:$AC$491,D$2,Data!$C$3:$C$491,$A$4)</f>
        <v>0</v>
      </c>
      <c r="E14" s="31">
        <f>SUMIFS(Data!$Y$3:$Y$491,Data!$G$3:$G$491,A14,Data!$AC$3:$AC$491,E$2,Data!$C$3:$C$491,$A$4)</f>
        <v>0</v>
      </c>
      <c r="F14" s="31">
        <f>SUMIFS(Data!$Y$3:$Y$491,Data!$G$3:$G$491,A14,Data!$AC$3:$AC$491,F$2,Data!$C$3:$C$491,$A$4)</f>
        <v>0</v>
      </c>
      <c r="G14" s="31">
        <f>SUMIFS(Data!$Y$3:$Y$491,Data!$G$3:$G$491,A14,Data!$AC$3:$AC$491,G$2,Data!$C$3:$C$491,$A$4)</f>
        <v>0</v>
      </c>
      <c r="H14" s="31">
        <f>SUMIFS(Data!$Y$3:$Y$491,Data!$G$3:$G$491,A14,Data!$AC$3:$AC$491,H$2,Data!$C$3:$C$491,$A$4)</f>
        <v>0</v>
      </c>
      <c r="I14" s="31">
        <f>SUMIFS(Data!$Y$3:$Y$491,Data!$G$3:$G$491,A14,Data!$AC$3:$AC$491,I$2,Data!$C$3:$C$491,$A$4)</f>
        <v>0</v>
      </c>
      <c r="J14" s="32">
        <f>SUMIFS(Data!$AA$3:$AA$491,Data!$G$3:$G$491,A14,Data!$C$3:$C$491,$A$4)</f>
        <v>0</v>
      </c>
      <c r="L14" s="105">
        <f t="shared" si="0"/>
        <v>0</v>
      </c>
    </row>
    <row r="15" spans="1:12" hidden="1" x14ac:dyDescent="0.2">
      <c r="A15" s="38" t="s">
        <v>455</v>
      </c>
      <c r="B15" s="31">
        <f t="shared" si="1"/>
        <v>0</v>
      </c>
      <c r="C15" s="31">
        <f>COUNTIFS(Data!$G$3:$G$491,A15,Data!$C$3:$C$491,$A$4)</f>
        <v>0</v>
      </c>
      <c r="D15" s="31">
        <f>SUMIFS(Data!$Y$3:$Y$491,Data!$G$3:$G$491,A15,Data!$AC$3:$AC$491,D$2,Data!$C$3:$C$491,$A$4)</f>
        <v>0</v>
      </c>
      <c r="E15" s="31">
        <f>SUMIFS(Data!$Y$3:$Y$491,Data!$G$3:$G$491,A15,Data!$AC$3:$AC$491,E$2,Data!$C$3:$C$491,$A$4)</f>
        <v>0</v>
      </c>
      <c r="F15" s="31">
        <f>SUMIFS(Data!$Y$3:$Y$491,Data!$G$3:$G$491,A15,Data!$AC$3:$AC$491,F$2,Data!$C$3:$C$491,$A$4)</f>
        <v>0</v>
      </c>
      <c r="G15" s="31">
        <f>SUMIFS(Data!$Y$3:$Y$491,Data!$G$3:$G$491,A15,Data!$AC$3:$AC$491,G$2,Data!$C$3:$C$491,$A$4)</f>
        <v>0</v>
      </c>
      <c r="H15" s="31">
        <f>SUMIFS(Data!$Y$3:$Y$491,Data!$G$3:$G$491,A15,Data!$AC$3:$AC$491,H$2,Data!$C$3:$C$491,$A$4)</f>
        <v>0</v>
      </c>
      <c r="I15" s="31">
        <f>SUMIFS(Data!$Y$3:$Y$491,Data!$G$3:$G$491,A15,Data!$AC$3:$AC$491,I$2,Data!$C$3:$C$491,$A$4)</f>
        <v>0</v>
      </c>
      <c r="J15" s="32">
        <f>SUMIFS(Data!$AA$3:$AA$491,Data!$G$3:$G$491,A15,Data!$C$3:$C$491,$A$4)</f>
        <v>0</v>
      </c>
      <c r="L15" s="105">
        <f t="shared" si="0"/>
        <v>0</v>
      </c>
    </row>
    <row r="16" spans="1:12" x14ac:dyDescent="0.2">
      <c r="A16" s="38" t="s">
        <v>636</v>
      </c>
      <c r="B16" s="31">
        <f t="shared" si="1"/>
        <v>1586</v>
      </c>
      <c r="C16" s="31">
        <f>COUNTIFS(Data!$G$3:$G$491,A16,Data!$C$3:$C$491,$A$4)</f>
        <v>13</v>
      </c>
      <c r="D16" s="31">
        <f>SUMIFS(Data!$Y$3:$Y$491,Data!$G$3:$G$491,A16,Data!$AC$3:$AC$491,D$2,Data!$C$3:$C$491,$A$4)</f>
        <v>1585</v>
      </c>
      <c r="E16" s="31">
        <f>SUMIFS(Data!$Y$3:$Y$491,Data!$G$3:$G$491,A16,Data!$AC$3:$AC$491,E$2,Data!$C$3:$C$491,$A$4)</f>
        <v>0</v>
      </c>
      <c r="F16" s="31">
        <f>SUMIFS(Data!$Y$3:$Y$491,Data!$G$3:$G$491,A16,Data!$AC$3:$AC$491,F$2,Data!$C$3:$C$491,$A$4)</f>
        <v>0</v>
      </c>
      <c r="G16" s="31">
        <f>SUMIFS(Data!$Y$3:$Y$491,Data!$G$3:$G$491,A16,Data!$AC$3:$AC$491,G$2,Data!$C$3:$C$491,$A$4)</f>
        <v>0</v>
      </c>
      <c r="H16" s="31">
        <f>SUMIFS(Data!$Y$3:$Y$491,Data!$G$3:$G$491,A16,Data!$AC$3:$AC$491,H$2,Data!$C$3:$C$491,$A$4)</f>
        <v>0</v>
      </c>
      <c r="I16" s="31">
        <f>SUMIFS(Data!$Y$3:$Y$491,Data!$G$3:$G$491,A16,Data!$AC$3:$AC$491,I$2,Data!$C$3:$C$491,$A$4)</f>
        <v>0</v>
      </c>
      <c r="J16" s="32">
        <f>SUMIFS(Data!$AA$3:$AA$491,Data!$G$3:$G$491,A16,Data!$C$3:$C$491,$A$4)</f>
        <v>1</v>
      </c>
      <c r="L16" s="105">
        <f t="shared" si="0"/>
        <v>3185</v>
      </c>
    </row>
    <row r="17" spans="1:12" hidden="1" x14ac:dyDescent="0.2">
      <c r="A17" s="30" t="s">
        <v>3</v>
      </c>
      <c r="B17" s="31">
        <f>SUM(D17:J17)</f>
        <v>0</v>
      </c>
      <c r="C17" s="31">
        <f>COUNTIFS(Data!$G$3:$G$491,A17,Data!$C$3:$C$491,$A$4)</f>
        <v>0</v>
      </c>
      <c r="D17" s="31">
        <f>SUMIFS(Data!$Y$3:$Y$491,Data!$G$3:$G$491,A17,Data!$AC$3:$AC$491,D$2,Data!$C$3:$C$491,$A$4)</f>
        <v>0</v>
      </c>
      <c r="E17" s="31">
        <f>SUMIFS(Data!$Y$3:$Y$491,Data!$G$3:$G$491,A17,Data!$AC$3:$AC$491,E$2,Data!$C$3:$C$491,$A$4)</f>
        <v>0</v>
      </c>
      <c r="F17" s="31">
        <f>SUMIFS(Data!$Y$3:$Y$491,Data!$G$3:$G$491,A17,Data!$AC$3:$AC$491,F$2,Data!$C$3:$C$491,$A$4)</f>
        <v>0</v>
      </c>
      <c r="G17" s="31">
        <f>SUMIFS(Data!$Y$3:$Y$491,Data!$G$3:$G$491,A17,Data!$AC$3:$AC$491,G$2,Data!$C$3:$C$491,$A$4)</f>
        <v>0</v>
      </c>
      <c r="H17" s="31">
        <f>SUMIFS(Data!$Y$3:$Y$491,Data!$G$3:$G$491,A17,Data!$AC$3:$AC$491,H$2,Data!$C$3:$C$491,$A$4)</f>
        <v>0</v>
      </c>
      <c r="I17" s="31">
        <f>SUMIFS(Data!$Y$3:$Y$491,Data!$G$3:$G$491,A17,Data!$AC$3:$AC$491,I$2,Data!$C$3:$C$491,$A$4)</f>
        <v>0</v>
      </c>
      <c r="J17" s="32">
        <f>SUMIFS(Data!$AA$3:$AA$491,Data!$G$3:$G$491,A17,Data!$C$3:$C$491,$A$4)</f>
        <v>0</v>
      </c>
      <c r="L17" s="105">
        <f t="shared" si="0"/>
        <v>0</v>
      </c>
    </row>
    <row r="18" spans="1:12" ht="15" thickBot="1" x14ac:dyDescent="0.25">
      <c r="A18" s="61" t="s">
        <v>909</v>
      </c>
      <c r="B18" s="62">
        <f>SUM(B5:B17)</f>
        <v>1586</v>
      </c>
      <c r="C18" s="62">
        <f t="shared" ref="C18:J18" si="2">SUM(C5:C17)</f>
        <v>13</v>
      </c>
      <c r="D18" s="62">
        <f t="shared" si="2"/>
        <v>1585</v>
      </c>
      <c r="E18" s="62">
        <f t="shared" si="2"/>
        <v>0</v>
      </c>
      <c r="F18" s="62">
        <f t="shared" si="2"/>
        <v>0</v>
      </c>
      <c r="G18" s="62">
        <f t="shared" si="2"/>
        <v>0</v>
      </c>
      <c r="H18" s="62">
        <f t="shared" si="2"/>
        <v>0</v>
      </c>
      <c r="I18" s="62">
        <f t="shared" si="2"/>
        <v>0</v>
      </c>
      <c r="J18" s="63">
        <f t="shared" si="2"/>
        <v>1</v>
      </c>
      <c r="K18" s="65"/>
      <c r="L18" s="105">
        <f t="shared" si="0"/>
        <v>3185</v>
      </c>
    </row>
    <row r="19" spans="1:12" x14ac:dyDescent="0.2">
      <c r="A19" s="171" t="s">
        <v>1694</v>
      </c>
      <c r="B19" s="172"/>
      <c r="C19" s="172"/>
      <c r="D19" s="176">
        <v>1</v>
      </c>
      <c r="E19" s="176"/>
      <c r="F19" s="176"/>
      <c r="G19" s="176"/>
      <c r="H19" s="176"/>
      <c r="I19" s="176"/>
      <c r="J19" s="177"/>
      <c r="L19" s="105">
        <f t="shared" ref="L19:L33" si="3">SUM(B19:J19)</f>
        <v>1</v>
      </c>
    </row>
    <row r="20" spans="1:12" hidden="1" x14ac:dyDescent="0.2">
      <c r="A20" s="30" t="s">
        <v>12</v>
      </c>
      <c r="B20" s="31">
        <f t="shared" ref="B20:B32" si="4">SUM(D20:J20)</f>
        <v>0</v>
      </c>
      <c r="C20" s="31">
        <f>COUNTIFS(Data!$G$3:$G$491,A20,Data!$C$3:$C$491,$A$19)</f>
        <v>0</v>
      </c>
      <c r="D20" s="31">
        <f>SUMIFS(Data!$Y$3:$Y$491,Data!$G$3:$G$491,A20,Data!$AC$3:$AC$491,D$2,Data!$C$3:$C$491,$A$19)</f>
        <v>0</v>
      </c>
      <c r="E20" s="31">
        <f>SUMIFS(Data!$Y$3:$Y$491,Data!$G$3:$G$491,A20,Data!$AC$3:$AC$491,E$2,Data!$C$3:$C$491,$A$19)</f>
        <v>0</v>
      </c>
      <c r="F20" s="31">
        <f>SUMIFS(Data!$Y$3:$Y$491,Data!$G$3:$G$491,A20,Data!$AC$3:$AC$491,F$2,Data!$C$3:$C$491,$A$19)</f>
        <v>0</v>
      </c>
      <c r="G20" s="31">
        <f>SUMIFS(Data!$Y$3:$Y$491,Data!$G$3:$G$491,A20,Data!$AC$3:$AC$491,G$2,Data!$C$3:$C$491,$A$19)</f>
        <v>0</v>
      </c>
      <c r="H20" s="31">
        <f>SUMIFS(Data!$Y$3:$Y$491,Data!$G$3:$G$491,A20,Data!$AC$3:$AC$491,H$2,Data!$C$3:$C$491,$A$19)</f>
        <v>0</v>
      </c>
      <c r="I20" s="31">
        <f>SUMIFS(Data!$Y$3:$Y$491,Data!$G$3:$G$491,A20,Data!$AC$3:$AC$491,I$2,Data!$C$3:$C$491,$A$19)</f>
        <v>0</v>
      </c>
      <c r="J20" s="32">
        <f>SUMIFS(Data!$AA$3:$AA$491,Data!$G$3:$G$491,A20,Data!$C$3:$C$491,$A$19)</f>
        <v>0</v>
      </c>
      <c r="L20" s="105">
        <f t="shared" si="3"/>
        <v>0</v>
      </c>
    </row>
    <row r="21" spans="1:12" hidden="1" x14ac:dyDescent="0.2">
      <c r="A21" s="38" t="s">
        <v>335</v>
      </c>
      <c r="B21" s="31">
        <f t="shared" si="4"/>
        <v>0</v>
      </c>
      <c r="C21" s="31">
        <f>COUNTIFS(Data!$G$3:$G$491,A21,Data!$C$3:$C$491,$A$19)</f>
        <v>0</v>
      </c>
      <c r="D21" s="31">
        <f>SUMIFS(Data!$Y$3:$Y$491,Data!$G$3:$G$491,A21,Data!$AC$3:$AC$491,D$2,Data!$C$3:$C$491,$A$19)</f>
        <v>0</v>
      </c>
      <c r="E21" s="31">
        <f>SUMIFS(Data!$Y$3:$Y$491,Data!$G$3:$G$491,A21,Data!$AC$3:$AC$491,E$2,Data!$C$3:$C$491,$A$19)</f>
        <v>0</v>
      </c>
      <c r="F21" s="31">
        <f>SUMIFS(Data!$Y$3:$Y$491,Data!$G$3:$G$491,A21,Data!$AC$3:$AC$491,F$2,Data!$C$3:$C$491,$A$19)</f>
        <v>0</v>
      </c>
      <c r="G21" s="31">
        <f>SUMIFS(Data!$Y$3:$Y$491,Data!$G$3:$G$491,A21,Data!$AC$3:$AC$491,G$2,Data!$C$3:$C$491,$A$19)</f>
        <v>0</v>
      </c>
      <c r="H21" s="31">
        <f>SUMIFS(Data!$Y$3:$Y$491,Data!$G$3:$G$491,A21,Data!$AC$3:$AC$491,H$2,Data!$C$3:$C$491,$A$19)</f>
        <v>0</v>
      </c>
      <c r="I21" s="31">
        <f>SUMIFS(Data!$Y$3:$Y$491,Data!$G$3:$G$491,A21,Data!$AC$3:$AC$491,I$2,Data!$C$3:$C$491,$A$19)</f>
        <v>0</v>
      </c>
      <c r="J21" s="32">
        <f>SUMIFS(Data!$AA$3:$AA$491,Data!$G$3:$G$491,A21,Data!$C$3:$C$491,$A$19)</f>
        <v>0</v>
      </c>
      <c r="L21" s="105">
        <f t="shared" si="3"/>
        <v>0</v>
      </c>
    </row>
    <row r="22" spans="1:12" hidden="1" x14ac:dyDescent="0.2">
      <c r="A22" s="38" t="s">
        <v>745</v>
      </c>
      <c r="B22" s="31">
        <f t="shared" si="4"/>
        <v>0</v>
      </c>
      <c r="C22" s="31">
        <f>COUNTIFS(Data!$G$3:$G$491,A22,Data!$C$3:$C$491,$A$19)</f>
        <v>0</v>
      </c>
      <c r="D22" s="31">
        <f>SUMIFS(Data!$Y$3:$Y$491,Data!$G$3:$G$491,A22,Data!$AC$3:$AC$491,D$2,Data!$C$3:$C$491,$A$19)</f>
        <v>0</v>
      </c>
      <c r="E22" s="31">
        <f>SUMIFS(Data!$Y$3:$Y$491,Data!$G$3:$G$491,A22,Data!$AC$3:$AC$491,E$2,Data!$C$3:$C$491,$A$19)</f>
        <v>0</v>
      </c>
      <c r="F22" s="31">
        <f>SUMIFS(Data!$Y$3:$Y$491,Data!$G$3:$G$491,A22,Data!$AC$3:$AC$491,F$2,Data!$C$3:$C$491,$A$19)</f>
        <v>0</v>
      </c>
      <c r="G22" s="31">
        <f>SUMIFS(Data!$Y$3:$Y$491,Data!$G$3:$G$491,A22,Data!$AC$3:$AC$491,G$2,Data!$C$3:$C$491,$A$19)</f>
        <v>0</v>
      </c>
      <c r="H22" s="31">
        <f>SUMIFS(Data!$Y$3:$Y$491,Data!$G$3:$G$491,A22,Data!$AC$3:$AC$491,H$2,Data!$C$3:$C$491,$A$19)</f>
        <v>0</v>
      </c>
      <c r="I22" s="31">
        <f>SUMIFS(Data!$Y$3:$Y$491,Data!$G$3:$G$491,A22,Data!$AC$3:$AC$491,I$2,Data!$C$3:$C$491,$A$19)</f>
        <v>0</v>
      </c>
      <c r="J22" s="32">
        <f>SUMIFS(Data!$AA$3:$AA$491,Data!$G$3:$G$491,A22,Data!$C$3:$C$491,$A$19)</f>
        <v>0</v>
      </c>
      <c r="L22" s="105">
        <f t="shared" si="3"/>
        <v>0</v>
      </c>
    </row>
    <row r="23" spans="1:12" hidden="1" x14ac:dyDescent="0.2">
      <c r="A23" s="38" t="s">
        <v>22</v>
      </c>
      <c r="B23" s="31">
        <f t="shared" si="4"/>
        <v>0</v>
      </c>
      <c r="C23" s="31">
        <f>COUNTIFS(Data!$G$3:$G$491,A23,Data!$C$3:$C$491,$A$19)</f>
        <v>0</v>
      </c>
      <c r="D23" s="31">
        <f>SUMIFS(Data!$Y$3:$Y$491,Data!$G$3:$G$491,A23,Data!$AC$3:$AC$491,D$2,Data!$C$3:$C$491,$A$19)</f>
        <v>0</v>
      </c>
      <c r="E23" s="31">
        <f>SUMIFS(Data!$Y$3:$Y$491,Data!$G$3:$G$491,A23,Data!$AC$3:$AC$491,E$2,Data!$C$3:$C$491,$A$19)</f>
        <v>0</v>
      </c>
      <c r="F23" s="31">
        <f>SUMIFS(Data!$Y$3:$Y$491,Data!$G$3:$G$491,A23,Data!$AC$3:$AC$491,F$2,Data!$C$3:$C$491,$A$19)</f>
        <v>0</v>
      </c>
      <c r="G23" s="31">
        <f>SUMIFS(Data!$Y$3:$Y$491,Data!$G$3:$G$491,A23,Data!$AC$3:$AC$491,G$2,Data!$C$3:$C$491,$A$19)</f>
        <v>0</v>
      </c>
      <c r="H23" s="31">
        <f>SUMIFS(Data!$Y$3:$Y$491,Data!$G$3:$G$491,A23,Data!$AC$3:$AC$491,H$2,Data!$C$3:$C$491,$A$19)</f>
        <v>0</v>
      </c>
      <c r="I23" s="31">
        <f>SUMIFS(Data!$Y$3:$Y$491,Data!$G$3:$G$491,A23,Data!$AC$3:$AC$491,I$2,Data!$C$3:$C$491,$A$19)</f>
        <v>0</v>
      </c>
      <c r="J23" s="32">
        <f>SUMIFS(Data!$AA$3:$AA$491,Data!$G$3:$G$491,A23,Data!$C$3:$C$491,$A$19)</f>
        <v>0</v>
      </c>
      <c r="L23" s="105">
        <f t="shared" si="3"/>
        <v>0</v>
      </c>
    </row>
    <row r="24" spans="1:12" hidden="1" x14ac:dyDescent="0.2">
      <c r="A24" s="38" t="s">
        <v>367</v>
      </c>
      <c r="B24" s="31">
        <f t="shared" si="4"/>
        <v>0</v>
      </c>
      <c r="C24" s="31">
        <f>COUNTIFS(Data!$G$3:$G$491,A24,Data!$C$3:$C$491,$A$19)</f>
        <v>0</v>
      </c>
      <c r="D24" s="31">
        <f>SUMIFS(Data!$Y$3:$Y$491,Data!$G$3:$G$491,A24,Data!$AC$3:$AC$491,D$2,Data!$C$3:$C$491,$A$19)</f>
        <v>0</v>
      </c>
      <c r="E24" s="31">
        <f>SUMIFS(Data!$Y$3:$Y$491,Data!$G$3:$G$491,A24,Data!$AC$3:$AC$491,E$2,Data!$C$3:$C$491,$A$19)</f>
        <v>0</v>
      </c>
      <c r="F24" s="31">
        <f>SUMIFS(Data!$Y$3:$Y$491,Data!$G$3:$G$491,A24,Data!$AC$3:$AC$491,F$2,Data!$C$3:$C$491,$A$19)</f>
        <v>0</v>
      </c>
      <c r="G24" s="31">
        <f>SUMIFS(Data!$Y$3:$Y$491,Data!$G$3:$G$491,A24,Data!$AC$3:$AC$491,G$2,Data!$C$3:$C$491,$A$19)</f>
        <v>0</v>
      </c>
      <c r="H24" s="31">
        <f>SUMIFS(Data!$Y$3:$Y$491,Data!$G$3:$G$491,A24,Data!$AC$3:$AC$491,H$2,Data!$C$3:$C$491,$A$19)</f>
        <v>0</v>
      </c>
      <c r="I24" s="31">
        <f>SUMIFS(Data!$Y$3:$Y$491,Data!$G$3:$G$491,A24,Data!$AC$3:$AC$491,I$2,Data!$C$3:$C$491,$A$19)</f>
        <v>0</v>
      </c>
      <c r="J24" s="32">
        <f>SUMIFS(Data!$AA$3:$AA$491,Data!$G$3:$G$491,A24,Data!$C$3:$C$491,$A$19)</f>
        <v>0</v>
      </c>
      <c r="L24" s="105">
        <f t="shared" si="3"/>
        <v>0</v>
      </c>
    </row>
    <row r="25" spans="1:12" hidden="1" x14ac:dyDescent="0.2">
      <c r="A25" s="38" t="s">
        <v>75</v>
      </c>
      <c r="B25" s="31">
        <f t="shared" si="4"/>
        <v>0</v>
      </c>
      <c r="C25" s="31">
        <f>COUNTIFS(Data!$G$3:$G$491,A25,Data!$C$3:$C$491,$A$19)</f>
        <v>0</v>
      </c>
      <c r="D25" s="31">
        <f>SUMIFS(Data!$Y$3:$Y$491,Data!$G$3:$G$491,A25,Data!$AC$3:$AC$491,D$2,Data!$C$3:$C$491,$A$19)</f>
        <v>0</v>
      </c>
      <c r="E25" s="31">
        <f>SUMIFS(Data!$Y$3:$Y$491,Data!$G$3:$G$491,A25,Data!$AC$3:$AC$491,E$2,Data!$C$3:$C$491,$A$19)</f>
        <v>0</v>
      </c>
      <c r="F25" s="31">
        <f>SUMIFS(Data!$Y$3:$Y$491,Data!$G$3:$G$491,A25,Data!$AC$3:$AC$491,F$2,Data!$C$3:$C$491,$A$19)</f>
        <v>0</v>
      </c>
      <c r="G25" s="31">
        <f>SUMIFS(Data!$Y$3:$Y$491,Data!$G$3:$G$491,A25,Data!$AC$3:$AC$491,G$2,Data!$C$3:$C$491,$A$19)</f>
        <v>0</v>
      </c>
      <c r="H25" s="31">
        <f>SUMIFS(Data!$Y$3:$Y$491,Data!$G$3:$G$491,A25,Data!$AC$3:$AC$491,H$2,Data!$C$3:$C$491,$A$19)</f>
        <v>0</v>
      </c>
      <c r="I25" s="31">
        <f>SUMIFS(Data!$Y$3:$Y$491,Data!$G$3:$G$491,A25,Data!$AC$3:$AC$491,I$2,Data!$C$3:$C$491,$A$19)</f>
        <v>0</v>
      </c>
      <c r="J25" s="32">
        <f>SUMIFS(Data!$AA$3:$AA$491,Data!$G$3:$G$491,A25,Data!$C$3:$C$491,$A$19)</f>
        <v>0</v>
      </c>
      <c r="L25" s="105">
        <f t="shared" si="3"/>
        <v>0</v>
      </c>
    </row>
    <row r="26" spans="1:12" x14ac:dyDescent="0.2">
      <c r="A26" s="38" t="s">
        <v>368</v>
      </c>
      <c r="B26" s="31">
        <f t="shared" si="4"/>
        <v>1371</v>
      </c>
      <c r="C26" s="31">
        <f>COUNTIFS(Data!$G$3:$G$491,A26,Data!$C$3:$C$491,$A$19)</f>
        <v>10</v>
      </c>
      <c r="D26" s="31">
        <f>SUMIFS(Data!$Y$3:$Y$491,Data!$G$3:$G$491,A26,Data!$AC$3:$AC$491,D$2,Data!$C$3:$C$491,$A$19)</f>
        <v>0</v>
      </c>
      <c r="E26" s="31">
        <f>SUMIFS(Data!$Y$3:$Y$491,Data!$G$3:$G$491,A26,Data!$AC$3:$AC$491,E$2,Data!$C$3:$C$491,$A$19)</f>
        <v>1371</v>
      </c>
      <c r="F26" s="31">
        <f>SUMIFS(Data!$Y$3:$Y$491,Data!$G$3:$G$491,A26,Data!$AC$3:$AC$491,F$2,Data!$C$3:$C$491,$A$19)</f>
        <v>0</v>
      </c>
      <c r="G26" s="31">
        <f>SUMIFS(Data!$Y$3:$Y$491,Data!$G$3:$G$491,A26,Data!$AC$3:$AC$491,G$2,Data!$C$3:$C$491,$A$19)</f>
        <v>0</v>
      </c>
      <c r="H26" s="31">
        <f>SUMIFS(Data!$Y$3:$Y$491,Data!$G$3:$G$491,A26,Data!$AC$3:$AC$491,H$2,Data!$C$3:$C$491,$A$19)</f>
        <v>0</v>
      </c>
      <c r="I26" s="31">
        <f>SUMIFS(Data!$Y$3:$Y$491,Data!$G$3:$G$491,A26,Data!$AC$3:$AC$491,I$2,Data!$C$3:$C$491,$A$19)</f>
        <v>0</v>
      </c>
      <c r="J26" s="32">
        <f>SUMIFS(Data!$AA$3:$AA$491,Data!$G$3:$G$491,A26,Data!$C$3:$C$491,$A$19)</f>
        <v>0</v>
      </c>
      <c r="L26" s="105">
        <f t="shared" si="3"/>
        <v>2752</v>
      </c>
    </row>
    <row r="27" spans="1:12" hidden="1" x14ac:dyDescent="0.2">
      <c r="A27" s="38" t="s">
        <v>727</v>
      </c>
      <c r="B27" s="31">
        <f t="shared" si="4"/>
        <v>0</v>
      </c>
      <c r="C27" s="31">
        <f>COUNTIFS(Data!$G$3:$G$491,A27,Data!$C$3:$C$491,$A$19)</f>
        <v>0</v>
      </c>
      <c r="D27" s="31">
        <f>SUMIFS(Data!$Y$3:$Y$491,Data!$G$3:$G$491,A27,Data!$AC$3:$AC$491,D$2,Data!$C$3:$C$491,$A$19)</f>
        <v>0</v>
      </c>
      <c r="E27" s="31">
        <f>SUMIFS(Data!$Y$3:$Y$491,Data!$G$3:$G$491,A27,Data!$AC$3:$AC$491,E$2,Data!$C$3:$C$491,$A$19)</f>
        <v>0</v>
      </c>
      <c r="F27" s="31">
        <f>SUMIFS(Data!$Y$3:$Y$491,Data!$G$3:$G$491,A27,Data!$AC$3:$AC$491,F$2,Data!$C$3:$C$491,$A$19)</f>
        <v>0</v>
      </c>
      <c r="G27" s="31">
        <f>SUMIFS(Data!$Y$3:$Y$491,Data!$G$3:$G$491,A27,Data!$AC$3:$AC$491,G$2,Data!$C$3:$C$491,$A$19)</f>
        <v>0</v>
      </c>
      <c r="H27" s="31">
        <f>SUMIFS(Data!$Y$3:$Y$491,Data!$G$3:$G$491,A27,Data!$AC$3:$AC$491,H$2,Data!$C$3:$C$491,$A$19)</f>
        <v>0</v>
      </c>
      <c r="I27" s="31">
        <f>SUMIFS(Data!$Y$3:$Y$491,Data!$G$3:$G$491,A27,Data!$AC$3:$AC$491,I$2,Data!$C$3:$C$491,$A$19)</f>
        <v>0</v>
      </c>
      <c r="J27" s="32">
        <f>SUMIFS(Data!$AA$3:$AA$491,Data!$G$3:$G$491,A27,Data!$C$3:$C$491,$A$19)</f>
        <v>0</v>
      </c>
      <c r="L27" s="105">
        <f t="shared" si="3"/>
        <v>0</v>
      </c>
    </row>
    <row r="28" spans="1:12" hidden="1" x14ac:dyDescent="0.2">
      <c r="A28" s="38" t="s">
        <v>85</v>
      </c>
      <c r="B28" s="31">
        <f t="shared" si="4"/>
        <v>0</v>
      </c>
      <c r="C28" s="31">
        <f>COUNTIFS(Data!$G$3:$G$491,A28,Data!$C$3:$C$491,$A$19)</f>
        <v>0</v>
      </c>
      <c r="D28" s="31">
        <f>SUMIFS(Data!$Y$3:$Y$491,Data!$G$3:$G$491,A28,Data!$AC$3:$AC$491,D$2,Data!$C$3:$C$491,$A$19)</f>
        <v>0</v>
      </c>
      <c r="E28" s="31">
        <f>SUMIFS(Data!$Y$3:$Y$491,Data!$G$3:$G$491,A28,Data!$AC$3:$AC$491,E$2,Data!$C$3:$C$491,$A$19)</f>
        <v>0</v>
      </c>
      <c r="F28" s="31">
        <f>SUMIFS(Data!$Y$3:$Y$491,Data!$G$3:$G$491,A28,Data!$AC$3:$AC$491,F$2,Data!$C$3:$C$491,$A$19)</f>
        <v>0</v>
      </c>
      <c r="G28" s="31">
        <f>SUMIFS(Data!$Y$3:$Y$491,Data!$G$3:$G$491,A28,Data!$AC$3:$AC$491,G$2,Data!$C$3:$C$491,$A$19)</f>
        <v>0</v>
      </c>
      <c r="H28" s="31">
        <f>SUMIFS(Data!$Y$3:$Y$491,Data!$G$3:$G$491,A28,Data!$AC$3:$AC$491,H$2,Data!$C$3:$C$491,$A$19)</f>
        <v>0</v>
      </c>
      <c r="I28" s="31">
        <f>SUMIFS(Data!$Y$3:$Y$491,Data!$G$3:$G$491,A28,Data!$AC$3:$AC$491,I$2,Data!$C$3:$C$491,$A$19)</f>
        <v>0</v>
      </c>
      <c r="J28" s="32">
        <f>SUMIFS(Data!$AA$3:$AA$491,Data!$G$3:$G$491,A28,Data!$C$3:$C$491,$A$19)</f>
        <v>0</v>
      </c>
      <c r="L28" s="105">
        <f t="shared" si="3"/>
        <v>0</v>
      </c>
    </row>
    <row r="29" spans="1:12" hidden="1" x14ac:dyDescent="0.2">
      <c r="A29" s="38" t="s">
        <v>790</v>
      </c>
      <c r="B29" s="31">
        <f t="shared" si="4"/>
        <v>0</v>
      </c>
      <c r="C29" s="31">
        <f>COUNTIFS(Data!$G$3:$G$491,A29,Data!$C$3:$C$491,$A$19)</f>
        <v>0</v>
      </c>
      <c r="D29" s="31">
        <f>SUMIFS(Data!$Y$3:$Y$491,Data!$G$3:$G$491,A29,Data!$AC$3:$AC$491,D$2,Data!$C$3:$C$491,$A$19)</f>
        <v>0</v>
      </c>
      <c r="E29" s="31">
        <f>SUMIFS(Data!$Y$3:$Y$491,Data!$G$3:$G$491,A29,Data!$AC$3:$AC$491,E$2,Data!$C$3:$C$491,$A$19)</f>
        <v>0</v>
      </c>
      <c r="F29" s="31">
        <f>SUMIFS(Data!$Y$3:$Y$491,Data!$G$3:$G$491,A29,Data!$AC$3:$AC$491,F$2,Data!$C$3:$C$491,$A$19)</f>
        <v>0</v>
      </c>
      <c r="G29" s="31">
        <f>SUMIFS(Data!$Y$3:$Y$491,Data!$G$3:$G$491,A29,Data!$AC$3:$AC$491,G$2,Data!$C$3:$C$491,$A$19)</f>
        <v>0</v>
      </c>
      <c r="H29" s="31">
        <f>SUMIFS(Data!$Y$3:$Y$491,Data!$G$3:$G$491,A29,Data!$AC$3:$AC$491,H$2,Data!$C$3:$C$491,$A$19)</f>
        <v>0</v>
      </c>
      <c r="I29" s="31">
        <f>SUMIFS(Data!$Y$3:$Y$491,Data!$G$3:$G$491,A29,Data!$AC$3:$AC$491,I$2,Data!$C$3:$C$491,$A$19)</f>
        <v>0</v>
      </c>
      <c r="J29" s="32">
        <f>SUMIFS(Data!$AA$3:$AA$491,Data!$G$3:$G$491,A29,Data!$C$3:$C$491,$A$19)</f>
        <v>0</v>
      </c>
      <c r="L29" s="105">
        <f t="shared" si="3"/>
        <v>0</v>
      </c>
    </row>
    <row r="30" spans="1:12" hidden="1" x14ac:dyDescent="0.2">
      <c r="A30" s="38" t="s">
        <v>455</v>
      </c>
      <c r="B30" s="31">
        <f t="shared" si="4"/>
        <v>0</v>
      </c>
      <c r="C30" s="31">
        <f>COUNTIFS(Data!$G$3:$G$491,A30,Data!$C$3:$C$491,$A$19)</f>
        <v>0</v>
      </c>
      <c r="D30" s="31">
        <f>SUMIFS(Data!$Y$3:$Y$491,Data!$G$3:$G$491,A30,Data!$AC$3:$AC$491,D$2,Data!$C$3:$C$491,$A$19)</f>
        <v>0</v>
      </c>
      <c r="E30" s="31">
        <f>SUMIFS(Data!$Y$3:$Y$491,Data!$G$3:$G$491,A30,Data!$AC$3:$AC$491,E$2,Data!$C$3:$C$491,$A$19)</f>
        <v>0</v>
      </c>
      <c r="F30" s="31">
        <f>SUMIFS(Data!$Y$3:$Y$491,Data!$G$3:$G$491,A30,Data!$AC$3:$AC$491,F$2,Data!$C$3:$C$491,$A$19)</f>
        <v>0</v>
      </c>
      <c r="G30" s="31">
        <f>SUMIFS(Data!$Y$3:$Y$491,Data!$G$3:$G$491,A30,Data!$AC$3:$AC$491,G$2,Data!$C$3:$C$491,$A$19)</f>
        <v>0</v>
      </c>
      <c r="H30" s="31">
        <f>SUMIFS(Data!$Y$3:$Y$491,Data!$G$3:$G$491,A30,Data!$AC$3:$AC$491,H$2,Data!$C$3:$C$491,$A$19)</f>
        <v>0</v>
      </c>
      <c r="I30" s="31">
        <f>SUMIFS(Data!$Y$3:$Y$491,Data!$G$3:$G$491,A30,Data!$AC$3:$AC$491,I$2,Data!$C$3:$C$491,$A$19)</f>
        <v>0</v>
      </c>
      <c r="J30" s="32">
        <f>SUMIFS(Data!$AA$3:$AA$491,Data!$G$3:$G$491,A30,Data!$C$3:$C$491,$A$19)</f>
        <v>0</v>
      </c>
      <c r="L30" s="105">
        <f t="shared" si="3"/>
        <v>0</v>
      </c>
    </row>
    <row r="31" spans="1:12" hidden="1" x14ac:dyDescent="0.2">
      <c r="A31" s="30" t="s">
        <v>636</v>
      </c>
      <c r="B31" s="31">
        <f t="shared" si="4"/>
        <v>0</v>
      </c>
      <c r="C31" s="31">
        <f>COUNTIFS(Data!$G$3:$G$491,A31,Data!$C$3:$C$491,$A$19)</f>
        <v>0</v>
      </c>
      <c r="D31" s="31">
        <f>SUMIFS(Data!$Y$3:$Y$491,Data!$G$3:$G$491,A31,Data!$AC$3:$AC$491,D$2,Data!$C$3:$C$491,$A$19)</f>
        <v>0</v>
      </c>
      <c r="E31" s="31">
        <f>SUMIFS(Data!$Y$3:$Y$491,Data!$G$3:$G$491,A31,Data!$AC$3:$AC$491,E$2,Data!$C$3:$C$491,$A$19)</f>
        <v>0</v>
      </c>
      <c r="F31" s="31">
        <f>SUMIFS(Data!$Y$3:$Y$491,Data!$G$3:$G$491,A31,Data!$AC$3:$AC$491,F$2,Data!$C$3:$C$491,$A$19)</f>
        <v>0</v>
      </c>
      <c r="G31" s="31">
        <f>SUMIFS(Data!$Y$3:$Y$491,Data!$G$3:$G$491,A31,Data!$AC$3:$AC$491,G$2,Data!$C$3:$C$491,$A$19)</f>
        <v>0</v>
      </c>
      <c r="H31" s="31">
        <f>SUMIFS(Data!$Y$3:$Y$491,Data!$G$3:$G$491,A31,Data!$AC$3:$AC$491,H$2,Data!$C$3:$C$491,$A$19)</f>
        <v>0</v>
      </c>
      <c r="I31" s="31">
        <f>SUMIFS(Data!$Y$3:$Y$491,Data!$G$3:$G$491,A31,Data!$AC$3:$AC$491,I$2,Data!$C$3:$C$491,$A$19)</f>
        <v>0</v>
      </c>
      <c r="J31" s="32">
        <f>SUMIFS(Data!$AA$3:$AA$491,Data!$G$3:$G$491,A31,Data!$C$3:$C$491,$A$19)</f>
        <v>0</v>
      </c>
      <c r="L31" s="105">
        <f t="shared" si="3"/>
        <v>0</v>
      </c>
    </row>
    <row r="32" spans="1:12" hidden="1" x14ac:dyDescent="0.2">
      <c r="A32" s="30" t="s">
        <v>3</v>
      </c>
      <c r="B32" s="31">
        <f t="shared" si="4"/>
        <v>0</v>
      </c>
      <c r="C32" s="31">
        <f>COUNTIFS(Data!$G$3:$G$491,A32,Data!$C$3:$C$491,$A$19)</f>
        <v>0</v>
      </c>
      <c r="D32" s="31">
        <f>SUMIFS(Data!$Y$3:$Y$491,Data!$G$3:$G$491,A32,Data!$AC$3:$AC$491,D$2,Data!$C$3:$C$491,$A$19)</f>
        <v>0</v>
      </c>
      <c r="E32" s="31">
        <f>SUMIFS(Data!$Y$3:$Y$491,Data!$G$3:$G$491,A32,Data!$AC$3:$AC$491,E$2,Data!$C$3:$C$491,$A$19)</f>
        <v>0</v>
      </c>
      <c r="F32" s="31">
        <f>SUMIFS(Data!$Y$3:$Y$491,Data!$G$3:$G$491,A32,Data!$AC$3:$AC$491,F$2,Data!$C$3:$C$491,$A$19)</f>
        <v>0</v>
      </c>
      <c r="G32" s="31">
        <f>SUMIFS(Data!$Y$3:$Y$491,Data!$G$3:$G$491,A32,Data!$AC$3:$AC$491,G$2,Data!$C$3:$C$491,$A$19)</f>
        <v>0</v>
      </c>
      <c r="H32" s="31">
        <f>SUMIFS(Data!$Y$3:$Y$491,Data!$G$3:$G$491,A32,Data!$AC$3:$AC$491,H$2,Data!$C$3:$C$491,$A$19)</f>
        <v>0</v>
      </c>
      <c r="I32" s="31">
        <f>SUMIFS(Data!$Y$3:$Y$491,Data!$G$3:$G$491,A32,Data!$AC$3:$AC$491,I$2,Data!$C$3:$C$491,$A$19)</f>
        <v>0</v>
      </c>
      <c r="J32" s="32">
        <f>SUMIFS(Data!$AA$3:$AA$491,Data!$G$3:$G$491,A32,Data!$C$3:$C$491,$A$19)</f>
        <v>0</v>
      </c>
      <c r="L32" s="105">
        <f t="shared" si="3"/>
        <v>0</v>
      </c>
    </row>
    <row r="33" spans="1:12" ht="15" thickBot="1" x14ac:dyDescent="0.25">
      <c r="A33" s="61" t="s">
        <v>909</v>
      </c>
      <c r="B33" s="62">
        <f>SUM(B20:B32)</f>
        <v>1371</v>
      </c>
      <c r="C33" s="62">
        <f t="shared" ref="C33:J33" si="5">SUM(C20:C32)</f>
        <v>10</v>
      </c>
      <c r="D33" s="62">
        <f t="shared" si="5"/>
        <v>0</v>
      </c>
      <c r="E33" s="62">
        <f t="shared" si="5"/>
        <v>1371</v>
      </c>
      <c r="F33" s="62">
        <f t="shared" si="5"/>
        <v>0</v>
      </c>
      <c r="G33" s="62">
        <f t="shared" si="5"/>
        <v>0</v>
      </c>
      <c r="H33" s="62">
        <f t="shared" si="5"/>
        <v>0</v>
      </c>
      <c r="I33" s="62">
        <f t="shared" si="5"/>
        <v>0</v>
      </c>
      <c r="J33" s="63">
        <f t="shared" si="5"/>
        <v>0</v>
      </c>
      <c r="L33" s="105">
        <f t="shared" si="3"/>
        <v>2752</v>
      </c>
    </row>
    <row r="34" spans="1:12" x14ac:dyDescent="0.2">
      <c r="A34" s="171" t="s">
        <v>1695</v>
      </c>
      <c r="B34" s="172"/>
      <c r="C34" s="172"/>
      <c r="D34" s="176">
        <v>1</v>
      </c>
      <c r="E34" s="176"/>
      <c r="F34" s="176"/>
      <c r="G34" s="176"/>
      <c r="H34" s="176"/>
      <c r="I34" s="176"/>
      <c r="J34" s="177"/>
      <c r="L34" s="105">
        <f t="shared" si="0"/>
        <v>1</v>
      </c>
    </row>
    <row r="35" spans="1:12" hidden="1" x14ac:dyDescent="0.2">
      <c r="A35" s="30" t="s">
        <v>12</v>
      </c>
      <c r="B35" s="31">
        <f t="shared" ref="B35:B47" si="6">SUM(D35:J35)</f>
        <v>0</v>
      </c>
      <c r="C35" s="31">
        <f>COUNTIFS(Data!$G$3:$G$491,A35,Data!$C$3:$C$491,$A$34)</f>
        <v>0</v>
      </c>
      <c r="D35" s="31">
        <f>SUMIFS(Data!$Y$3:$Y$491,Data!$G$3:$G$491,A35,Data!$AC$3:$AC$491,D$2,Data!$C$3:$C$491,$A$34)</f>
        <v>0</v>
      </c>
      <c r="E35" s="31">
        <f>SUMIFS(Data!$Y$3:$Y$491,Data!$G$3:$G$491,A35,Data!$AC$3:$AC$491,E$2,Data!$C$3:$C$491,$A$34)</f>
        <v>0</v>
      </c>
      <c r="F35" s="31">
        <f>SUMIFS(Data!$Y$3:$Y$491,Data!$G$3:$G$491,A35,Data!$AC$3:$AC$491,F$2,Data!$C$3:$C$491,$A$34)</f>
        <v>0</v>
      </c>
      <c r="G35" s="31">
        <f>SUMIFS(Data!$Y$3:$Y$491,Data!$G$3:$G$491,A35,Data!$AC$3:$AC$491,G$2,Data!$C$3:$C$491,$A$34)</f>
        <v>0</v>
      </c>
      <c r="H35" s="31">
        <f>SUMIFS(Data!$Y$3:$Y$491,Data!$G$3:$G$491,A35,Data!$AC$3:$AC$491,H$2,Data!$C$3:$C$491,$A$34)</f>
        <v>0</v>
      </c>
      <c r="I35" s="31">
        <f>SUMIFS(Data!$Y$3:$Y$491,Data!$G$3:$G$491,A35,Data!$AC$3:$AC$491,I$2,Data!$C$3:$C$491,$A$34)</f>
        <v>0</v>
      </c>
      <c r="J35" s="32">
        <f>SUMIFS(Data!$AA$3:$AA$491,Data!$G$3:$G$491,A35,Data!$C$3:$C$491,$A$34)</f>
        <v>0</v>
      </c>
      <c r="L35" s="105">
        <f t="shared" si="0"/>
        <v>0</v>
      </c>
    </row>
    <row r="36" spans="1:12" hidden="1" x14ac:dyDescent="0.2">
      <c r="A36" s="38" t="s">
        <v>335</v>
      </c>
      <c r="B36" s="31">
        <f t="shared" si="6"/>
        <v>0</v>
      </c>
      <c r="C36" s="31">
        <f>COUNTIFS(Data!$G$3:$G$491,A36,Data!$C$3:$C$491,$A$34)</f>
        <v>0</v>
      </c>
      <c r="D36" s="31">
        <f>SUMIFS(Data!$Y$3:$Y$491,Data!$G$3:$G$491,A36,Data!$AC$3:$AC$491,D$2,Data!$C$3:$C$491,$A$34)</f>
        <v>0</v>
      </c>
      <c r="E36" s="31">
        <f>SUMIFS(Data!$Y$3:$Y$491,Data!$G$3:$G$491,A36,Data!$AC$3:$AC$491,E$2,Data!$C$3:$C$491,$A$34)</f>
        <v>0</v>
      </c>
      <c r="F36" s="31">
        <f>SUMIFS(Data!$Y$3:$Y$491,Data!$G$3:$G$491,A36,Data!$AC$3:$AC$491,F$2,Data!$C$3:$C$491,$A$34)</f>
        <v>0</v>
      </c>
      <c r="G36" s="31">
        <f>SUMIFS(Data!$Y$3:$Y$491,Data!$G$3:$G$491,A36,Data!$AC$3:$AC$491,G$2,Data!$C$3:$C$491,$A$34)</f>
        <v>0</v>
      </c>
      <c r="H36" s="31">
        <f>SUMIFS(Data!$Y$3:$Y$491,Data!$G$3:$G$491,A36,Data!$AC$3:$AC$491,H$2,Data!$C$3:$C$491,$A$34)</f>
        <v>0</v>
      </c>
      <c r="I36" s="31">
        <f>SUMIFS(Data!$Y$3:$Y$491,Data!$G$3:$G$491,A36,Data!$AC$3:$AC$491,I$2,Data!$C$3:$C$491,$A$34)</f>
        <v>0</v>
      </c>
      <c r="J36" s="32">
        <f>SUMIFS(Data!$AA$3:$AA$491,Data!$G$3:$G$491,A36,Data!$C$3:$C$491,$A$34)</f>
        <v>0</v>
      </c>
      <c r="L36" s="105">
        <f t="shared" si="0"/>
        <v>0</v>
      </c>
    </row>
    <row r="37" spans="1:12" hidden="1" x14ac:dyDescent="0.2">
      <c r="A37" s="38" t="s">
        <v>745</v>
      </c>
      <c r="B37" s="31">
        <f t="shared" si="6"/>
        <v>0</v>
      </c>
      <c r="C37" s="31">
        <f>COUNTIFS(Data!$G$3:$G$491,A37,Data!$C$3:$C$491,$A$34)</f>
        <v>0</v>
      </c>
      <c r="D37" s="31">
        <f>SUMIFS(Data!$Y$3:$Y$491,Data!$G$3:$G$491,A37,Data!$AC$3:$AC$491,D$2,Data!$C$3:$C$491,$A$34)</f>
        <v>0</v>
      </c>
      <c r="E37" s="31">
        <f>SUMIFS(Data!$Y$3:$Y$491,Data!$G$3:$G$491,A37,Data!$AC$3:$AC$491,E$2,Data!$C$3:$C$491,$A$34)</f>
        <v>0</v>
      </c>
      <c r="F37" s="31">
        <f>SUMIFS(Data!$Y$3:$Y$491,Data!$G$3:$G$491,A37,Data!$AC$3:$AC$491,F$2,Data!$C$3:$C$491,$A$34)</f>
        <v>0</v>
      </c>
      <c r="G37" s="31">
        <f>SUMIFS(Data!$Y$3:$Y$491,Data!$G$3:$G$491,A37,Data!$AC$3:$AC$491,G$2,Data!$C$3:$C$491,$A$34)</f>
        <v>0</v>
      </c>
      <c r="H37" s="31">
        <f>SUMIFS(Data!$Y$3:$Y$491,Data!$G$3:$G$491,A37,Data!$AC$3:$AC$491,H$2,Data!$C$3:$C$491,$A$34)</f>
        <v>0</v>
      </c>
      <c r="I37" s="31">
        <f>SUMIFS(Data!$Y$3:$Y$491,Data!$G$3:$G$491,A37,Data!$AC$3:$AC$491,I$2,Data!$C$3:$C$491,$A$34)</f>
        <v>0</v>
      </c>
      <c r="J37" s="32">
        <f>SUMIFS(Data!$AA$3:$AA$491,Data!$G$3:$G$491,A37,Data!$C$3:$C$491,$A$34)</f>
        <v>0</v>
      </c>
      <c r="L37" s="105">
        <f t="shared" si="0"/>
        <v>0</v>
      </c>
    </row>
    <row r="38" spans="1:12" hidden="1" x14ac:dyDescent="0.2">
      <c r="A38" s="38" t="s">
        <v>22</v>
      </c>
      <c r="B38" s="31">
        <f t="shared" si="6"/>
        <v>0</v>
      </c>
      <c r="C38" s="31">
        <f>COUNTIFS(Data!$G$3:$G$491,A38,Data!$C$3:$C$491,$A$34)</f>
        <v>0</v>
      </c>
      <c r="D38" s="31">
        <f>SUMIFS(Data!$Y$3:$Y$491,Data!$G$3:$G$491,A38,Data!$AC$3:$AC$491,D$2,Data!$C$3:$C$491,$A$34)</f>
        <v>0</v>
      </c>
      <c r="E38" s="31">
        <f>SUMIFS(Data!$Y$3:$Y$491,Data!$G$3:$G$491,A38,Data!$AC$3:$AC$491,E$2,Data!$C$3:$C$491,$A$34)</f>
        <v>0</v>
      </c>
      <c r="F38" s="31">
        <f>SUMIFS(Data!$Y$3:$Y$491,Data!$G$3:$G$491,A38,Data!$AC$3:$AC$491,F$2,Data!$C$3:$C$491,$A$34)</f>
        <v>0</v>
      </c>
      <c r="G38" s="31">
        <f>SUMIFS(Data!$Y$3:$Y$491,Data!$G$3:$G$491,A38,Data!$AC$3:$AC$491,G$2,Data!$C$3:$C$491,$A$34)</f>
        <v>0</v>
      </c>
      <c r="H38" s="31">
        <f>SUMIFS(Data!$Y$3:$Y$491,Data!$G$3:$G$491,A38,Data!$AC$3:$AC$491,H$2,Data!$C$3:$C$491,$A$34)</f>
        <v>0</v>
      </c>
      <c r="I38" s="31">
        <f>SUMIFS(Data!$Y$3:$Y$491,Data!$G$3:$G$491,A38,Data!$AC$3:$AC$491,I$2,Data!$C$3:$C$491,$A$34)</f>
        <v>0</v>
      </c>
      <c r="J38" s="32">
        <f>SUMIFS(Data!$AA$3:$AA$491,Data!$G$3:$G$491,A38,Data!$C$3:$C$491,$A$34)</f>
        <v>0</v>
      </c>
      <c r="L38" s="105">
        <f t="shared" si="0"/>
        <v>0</v>
      </c>
    </row>
    <row r="39" spans="1:12" hidden="1" x14ac:dyDescent="0.2">
      <c r="A39" s="38" t="s">
        <v>367</v>
      </c>
      <c r="B39" s="31">
        <f t="shared" si="6"/>
        <v>0</v>
      </c>
      <c r="C39" s="31">
        <f>COUNTIFS(Data!$G$3:$G$491,A39,Data!$C$3:$C$491,$A$34)</f>
        <v>0</v>
      </c>
      <c r="D39" s="31">
        <f>SUMIFS(Data!$Y$3:$Y$491,Data!$G$3:$G$491,A39,Data!$AC$3:$AC$491,D$2,Data!$C$3:$C$491,$A$34)</f>
        <v>0</v>
      </c>
      <c r="E39" s="31">
        <f>SUMIFS(Data!$Y$3:$Y$491,Data!$G$3:$G$491,A39,Data!$AC$3:$AC$491,E$2,Data!$C$3:$C$491,$A$34)</f>
        <v>0</v>
      </c>
      <c r="F39" s="31">
        <f>SUMIFS(Data!$Y$3:$Y$491,Data!$G$3:$G$491,A39,Data!$AC$3:$AC$491,F$2,Data!$C$3:$C$491,$A$34)</f>
        <v>0</v>
      </c>
      <c r="G39" s="31">
        <f>SUMIFS(Data!$Y$3:$Y$491,Data!$G$3:$G$491,A39,Data!$AC$3:$AC$491,G$2,Data!$C$3:$C$491,$A$34)</f>
        <v>0</v>
      </c>
      <c r="H39" s="31">
        <f>SUMIFS(Data!$Y$3:$Y$491,Data!$G$3:$G$491,A39,Data!$AC$3:$AC$491,H$2,Data!$C$3:$C$491,$A$34)</f>
        <v>0</v>
      </c>
      <c r="I39" s="31">
        <f>SUMIFS(Data!$Y$3:$Y$491,Data!$G$3:$G$491,A39,Data!$AC$3:$AC$491,I$2,Data!$C$3:$C$491,$A$34)</f>
        <v>0</v>
      </c>
      <c r="J39" s="32">
        <f>SUMIFS(Data!$AA$3:$AA$491,Data!$G$3:$G$491,A39,Data!$C$3:$C$491,$A$34)</f>
        <v>0</v>
      </c>
      <c r="L39" s="105">
        <f t="shared" si="0"/>
        <v>0</v>
      </c>
    </row>
    <row r="40" spans="1:12" hidden="1" x14ac:dyDescent="0.2">
      <c r="A40" s="38" t="s">
        <v>75</v>
      </c>
      <c r="B40" s="31">
        <f t="shared" si="6"/>
        <v>0</v>
      </c>
      <c r="C40" s="31">
        <f>COUNTIFS(Data!$G$3:$G$491,A40,Data!$C$3:$C$491,$A$34)</f>
        <v>0</v>
      </c>
      <c r="D40" s="31">
        <f>SUMIFS(Data!$Y$3:$Y$491,Data!$G$3:$G$491,A40,Data!$AC$3:$AC$491,D$2,Data!$C$3:$C$491,$A$34)</f>
        <v>0</v>
      </c>
      <c r="E40" s="31">
        <f>SUMIFS(Data!$Y$3:$Y$491,Data!$G$3:$G$491,A40,Data!$AC$3:$AC$491,E$2,Data!$C$3:$C$491,$A$34)</f>
        <v>0</v>
      </c>
      <c r="F40" s="31">
        <f>SUMIFS(Data!$Y$3:$Y$491,Data!$G$3:$G$491,A40,Data!$AC$3:$AC$491,F$2,Data!$C$3:$C$491,$A$34)</f>
        <v>0</v>
      </c>
      <c r="G40" s="31">
        <f>SUMIFS(Data!$Y$3:$Y$491,Data!$G$3:$G$491,A40,Data!$AC$3:$AC$491,G$2,Data!$C$3:$C$491,$A$34)</f>
        <v>0</v>
      </c>
      <c r="H40" s="31">
        <f>SUMIFS(Data!$Y$3:$Y$491,Data!$G$3:$G$491,A40,Data!$AC$3:$AC$491,H$2,Data!$C$3:$C$491,$A$34)</f>
        <v>0</v>
      </c>
      <c r="I40" s="31">
        <f>SUMIFS(Data!$Y$3:$Y$491,Data!$G$3:$G$491,A40,Data!$AC$3:$AC$491,I$2,Data!$C$3:$C$491,$A$34)</f>
        <v>0</v>
      </c>
      <c r="J40" s="32">
        <f>SUMIFS(Data!$AA$3:$AA$491,Data!$G$3:$G$491,A40,Data!$C$3:$C$491,$A$34)</f>
        <v>0</v>
      </c>
      <c r="L40" s="105">
        <f t="shared" si="0"/>
        <v>0</v>
      </c>
    </row>
    <row r="41" spans="1:12" x14ac:dyDescent="0.2">
      <c r="A41" s="38" t="s">
        <v>368</v>
      </c>
      <c r="B41" s="31">
        <f t="shared" si="6"/>
        <v>151</v>
      </c>
      <c r="C41" s="31">
        <f>COUNTIFS(Data!$G$3:$G$491,A41,Data!$C$3:$C$491,$A$34)</f>
        <v>1</v>
      </c>
      <c r="D41" s="31">
        <f>SUMIFS(Data!$Y$3:$Y$491,Data!$G$3:$G$491,A41,Data!$AC$3:$AC$491,D$2,Data!$C$3:$C$491,$A$34)</f>
        <v>0</v>
      </c>
      <c r="E41" s="31">
        <f>SUMIFS(Data!$Y$3:$Y$491,Data!$G$3:$G$491,A41,Data!$AC$3:$AC$491,E$2,Data!$C$3:$C$491,$A$34)</f>
        <v>0</v>
      </c>
      <c r="F41" s="31">
        <f>SUMIFS(Data!$Y$3:$Y$491,Data!$G$3:$G$491,A41,Data!$AC$3:$AC$491,F$2,Data!$C$3:$C$491,$A$34)</f>
        <v>0</v>
      </c>
      <c r="G41" s="31">
        <f>SUMIFS(Data!$Y$3:$Y$491,Data!$G$3:$G$491,A41,Data!$AC$3:$AC$491,G$2,Data!$C$3:$C$491,$A$34)</f>
        <v>0</v>
      </c>
      <c r="H41" s="31">
        <f>SUMIFS(Data!$Y$3:$Y$491,Data!$G$3:$G$491,A41,Data!$AC$3:$AC$491,H$2,Data!$C$3:$C$491,$A$34)</f>
        <v>0</v>
      </c>
      <c r="I41" s="31">
        <f>SUMIFS(Data!$Y$3:$Y$491,Data!$G$3:$G$491,A41,Data!$AC$3:$AC$491,I$2,Data!$C$3:$C$491,$A$34)</f>
        <v>151</v>
      </c>
      <c r="J41" s="32">
        <f>SUMIFS(Data!$AA$3:$AA$491,Data!$G$3:$G$491,A41,Data!$C$3:$C$491,$A$34)</f>
        <v>0</v>
      </c>
      <c r="L41" s="105">
        <f t="shared" si="0"/>
        <v>303</v>
      </c>
    </row>
    <row r="42" spans="1:12" hidden="1" x14ac:dyDescent="0.2">
      <c r="A42" s="38" t="s">
        <v>727</v>
      </c>
      <c r="B42" s="31">
        <f t="shared" si="6"/>
        <v>0</v>
      </c>
      <c r="C42" s="31">
        <f>COUNTIFS(Data!$G$3:$G$491,A42,Data!$C$3:$C$491,$A$34)</f>
        <v>0</v>
      </c>
      <c r="D42" s="31">
        <f>SUMIFS(Data!$Y$3:$Y$491,Data!$G$3:$G$491,A42,Data!$AC$3:$AC$491,D$2,Data!$C$3:$C$491,$A$34)</f>
        <v>0</v>
      </c>
      <c r="E42" s="31">
        <f>SUMIFS(Data!$Y$3:$Y$491,Data!$G$3:$G$491,A42,Data!$AC$3:$AC$491,E$2,Data!$C$3:$C$491,$A$34)</f>
        <v>0</v>
      </c>
      <c r="F42" s="31">
        <f>SUMIFS(Data!$Y$3:$Y$491,Data!$G$3:$G$491,A42,Data!$AC$3:$AC$491,F$2,Data!$C$3:$C$491,$A$34)</f>
        <v>0</v>
      </c>
      <c r="G42" s="31">
        <f>SUMIFS(Data!$Y$3:$Y$491,Data!$G$3:$G$491,A42,Data!$AC$3:$AC$491,G$2,Data!$C$3:$C$491,$A$34)</f>
        <v>0</v>
      </c>
      <c r="H42" s="31">
        <f>SUMIFS(Data!$Y$3:$Y$491,Data!$G$3:$G$491,A42,Data!$AC$3:$AC$491,H$2,Data!$C$3:$C$491,$A$34)</f>
        <v>0</v>
      </c>
      <c r="I42" s="31">
        <f>SUMIFS(Data!$Y$3:$Y$491,Data!$G$3:$G$491,A42,Data!$AC$3:$AC$491,I$2,Data!$C$3:$C$491,$A$34)</f>
        <v>0</v>
      </c>
      <c r="J42" s="32">
        <f>SUMIFS(Data!$AA$3:$AA$491,Data!$G$3:$G$491,A42,Data!$C$3:$C$491,$A$34)</f>
        <v>0</v>
      </c>
      <c r="L42" s="105">
        <f t="shared" si="0"/>
        <v>0</v>
      </c>
    </row>
    <row r="43" spans="1:12" hidden="1" x14ac:dyDescent="0.2">
      <c r="A43" s="38" t="s">
        <v>85</v>
      </c>
      <c r="B43" s="31">
        <f t="shared" si="6"/>
        <v>0</v>
      </c>
      <c r="C43" s="31">
        <f>COUNTIFS(Data!$G$3:$G$491,A43,Data!$C$3:$C$491,$A$34)</f>
        <v>0</v>
      </c>
      <c r="D43" s="31">
        <f>SUMIFS(Data!$Y$3:$Y$491,Data!$G$3:$G$491,A43,Data!$AC$3:$AC$491,D$2,Data!$C$3:$C$491,$A$34)</f>
        <v>0</v>
      </c>
      <c r="E43" s="31">
        <f>SUMIFS(Data!$Y$3:$Y$491,Data!$G$3:$G$491,A43,Data!$AC$3:$AC$491,E$2,Data!$C$3:$C$491,$A$34)</f>
        <v>0</v>
      </c>
      <c r="F43" s="31">
        <f>SUMIFS(Data!$Y$3:$Y$491,Data!$G$3:$G$491,A43,Data!$AC$3:$AC$491,F$2,Data!$C$3:$C$491,$A$34)</f>
        <v>0</v>
      </c>
      <c r="G43" s="31">
        <f>SUMIFS(Data!$Y$3:$Y$491,Data!$G$3:$G$491,A43,Data!$AC$3:$AC$491,G$2,Data!$C$3:$C$491,$A$34)</f>
        <v>0</v>
      </c>
      <c r="H43" s="31">
        <f>SUMIFS(Data!$Y$3:$Y$491,Data!$G$3:$G$491,A43,Data!$AC$3:$AC$491,H$2,Data!$C$3:$C$491,$A$34)</f>
        <v>0</v>
      </c>
      <c r="I43" s="31">
        <f>SUMIFS(Data!$Y$3:$Y$491,Data!$G$3:$G$491,A43,Data!$AC$3:$AC$491,I$2,Data!$C$3:$C$491,$A$34)</f>
        <v>0</v>
      </c>
      <c r="J43" s="32">
        <f>SUMIFS(Data!$AA$3:$AA$491,Data!$G$3:$G$491,A43,Data!$C$3:$C$491,$A$34)</f>
        <v>0</v>
      </c>
      <c r="L43" s="105">
        <f t="shared" si="0"/>
        <v>0</v>
      </c>
    </row>
    <row r="44" spans="1:12" hidden="1" x14ac:dyDescent="0.2">
      <c r="A44" s="38" t="s">
        <v>790</v>
      </c>
      <c r="B44" s="31">
        <f t="shared" si="6"/>
        <v>0</v>
      </c>
      <c r="C44" s="31">
        <f>COUNTIFS(Data!$G$3:$G$491,A44,Data!$C$3:$C$491,$A$34)</f>
        <v>0</v>
      </c>
      <c r="D44" s="31">
        <f>SUMIFS(Data!$Y$3:$Y$491,Data!$G$3:$G$491,A44,Data!$AC$3:$AC$491,D$2,Data!$C$3:$C$491,$A$34)</f>
        <v>0</v>
      </c>
      <c r="E44" s="31">
        <f>SUMIFS(Data!$Y$3:$Y$491,Data!$G$3:$G$491,A44,Data!$AC$3:$AC$491,E$2,Data!$C$3:$C$491,$A$34)</f>
        <v>0</v>
      </c>
      <c r="F44" s="31">
        <f>SUMIFS(Data!$Y$3:$Y$491,Data!$G$3:$G$491,A44,Data!$AC$3:$AC$491,F$2,Data!$C$3:$C$491,$A$34)</f>
        <v>0</v>
      </c>
      <c r="G44" s="31">
        <f>SUMIFS(Data!$Y$3:$Y$491,Data!$G$3:$G$491,A44,Data!$AC$3:$AC$491,G$2,Data!$C$3:$C$491,$A$34)</f>
        <v>0</v>
      </c>
      <c r="H44" s="31">
        <f>SUMIFS(Data!$Y$3:$Y$491,Data!$G$3:$G$491,A44,Data!$AC$3:$AC$491,H$2,Data!$C$3:$C$491,$A$34)</f>
        <v>0</v>
      </c>
      <c r="I44" s="31">
        <f>SUMIFS(Data!$Y$3:$Y$491,Data!$G$3:$G$491,A44,Data!$AC$3:$AC$491,I$2,Data!$C$3:$C$491,$A$34)</f>
        <v>0</v>
      </c>
      <c r="J44" s="32">
        <f>SUMIFS(Data!$AA$3:$AA$491,Data!$G$3:$G$491,A44,Data!$C$3:$C$491,$A$34)</f>
        <v>0</v>
      </c>
      <c r="L44" s="105">
        <f t="shared" si="0"/>
        <v>0</v>
      </c>
    </row>
    <row r="45" spans="1:12" hidden="1" x14ac:dyDescent="0.2">
      <c r="A45" s="38" t="s">
        <v>455</v>
      </c>
      <c r="B45" s="31">
        <f t="shared" si="6"/>
        <v>0</v>
      </c>
      <c r="C45" s="31">
        <f>COUNTIFS(Data!$G$3:$G$491,A45,Data!$C$3:$C$491,$A$34)</f>
        <v>0</v>
      </c>
      <c r="D45" s="31">
        <f>SUMIFS(Data!$Y$3:$Y$491,Data!$G$3:$G$491,A45,Data!$AC$3:$AC$491,D$2,Data!$C$3:$C$491,$A$34)</f>
        <v>0</v>
      </c>
      <c r="E45" s="31">
        <f>SUMIFS(Data!$Y$3:$Y$491,Data!$G$3:$G$491,A45,Data!$AC$3:$AC$491,E$2,Data!$C$3:$C$491,$A$34)</f>
        <v>0</v>
      </c>
      <c r="F45" s="31">
        <f>SUMIFS(Data!$Y$3:$Y$491,Data!$G$3:$G$491,A45,Data!$AC$3:$AC$491,F$2,Data!$C$3:$C$491,$A$34)</f>
        <v>0</v>
      </c>
      <c r="G45" s="31">
        <f>SUMIFS(Data!$Y$3:$Y$491,Data!$G$3:$G$491,A45,Data!$AC$3:$AC$491,G$2,Data!$C$3:$C$491,$A$34)</f>
        <v>0</v>
      </c>
      <c r="H45" s="31">
        <f>SUMIFS(Data!$Y$3:$Y$491,Data!$G$3:$G$491,A45,Data!$AC$3:$AC$491,H$2,Data!$C$3:$C$491,$A$34)</f>
        <v>0</v>
      </c>
      <c r="I45" s="31">
        <f>SUMIFS(Data!$Y$3:$Y$491,Data!$G$3:$G$491,A45,Data!$AC$3:$AC$491,I$2,Data!$C$3:$C$491,$A$34)</f>
        <v>0</v>
      </c>
      <c r="J45" s="32">
        <f>SUMIFS(Data!$AA$3:$AA$491,Data!$G$3:$G$491,A45,Data!$C$3:$C$491,$A$34)</f>
        <v>0</v>
      </c>
      <c r="L45" s="105">
        <f t="shared" si="0"/>
        <v>0</v>
      </c>
    </row>
    <row r="46" spans="1:12" hidden="1" x14ac:dyDescent="0.2">
      <c r="A46" s="30" t="s">
        <v>636</v>
      </c>
      <c r="B46" s="31">
        <f t="shared" si="6"/>
        <v>0</v>
      </c>
      <c r="C46" s="31">
        <f>COUNTIFS(Data!$G$3:$G$491,A46,Data!$C$3:$C$491,$A$34)</f>
        <v>0</v>
      </c>
      <c r="D46" s="31">
        <f>SUMIFS(Data!$Y$3:$Y$491,Data!$G$3:$G$491,A46,Data!$AC$3:$AC$491,D$2,Data!$C$3:$C$491,$A$34)</f>
        <v>0</v>
      </c>
      <c r="E46" s="31">
        <f>SUMIFS(Data!$Y$3:$Y$491,Data!$G$3:$G$491,A46,Data!$AC$3:$AC$491,E$2,Data!$C$3:$C$491,$A$34)</f>
        <v>0</v>
      </c>
      <c r="F46" s="31">
        <f>SUMIFS(Data!$Y$3:$Y$491,Data!$G$3:$G$491,A46,Data!$AC$3:$AC$491,F$2,Data!$C$3:$C$491,$A$34)</f>
        <v>0</v>
      </c>
      <c r="G46" s="31">
        <f>SUMIFS(Data!$Y$3:$Y$491,Data!$G$3:$G$491,A46,Data!$AC$3:$AC$491,G$2,Data!$C$3:$C$491,$A$34)</f>
        <v>0</v>
      </c>
      <c r="H46" s="31">
        <f>SUMIFS(Data!$Y$3:$Y$491,Data!$G$3:$G$491,A46,Data!$AC$3:$AC$491,H$2,Data!$C$3:$C$491,$A$34)</f>
        <v>0</v>
      </c>
      <c r="I46" s="31">
        <f>SUMIFS(Data!$Y$3:$Y$491,Data!$G$3:$G$491,A46,Data!$AC$3:$AC$491,I$2,Data!$C$3:$C$491,$A$34)</f>
        <v>0</v>
      </c>
      <c r="J46" s="32">
        <f>SUMIFS(Data!$AA$3:$AA$491,Data!$G$3:$G$491,A46,Data!$C$3:$C$491,$A$34)</f>
        <v>0</v>
      </c>
      <c r="L46" s="105">
        <f t="shared" si="0"/>
        <v>0</v>
      </c>
    </row>
    <row r="47" spans="1:12" hidden="1" x14ac:dyDescent="0.2">
      <c r="A47" s="30" t="s">
        <v>3</v>
      </c>
      <c r="B47" s="31">
        <f t="shared" si="6"/>
        <v>0</v>
      </c>
      <c r="C47" s="31">
        <f>COUNTIFS(Data!$G$3:$G$491,A47,Data!$C$3:$C$491,$A$34)</f>
        <v>0</v>
      </c>
      <c r="D47" s="31">
        <f>SUMIFS(Data!$Y$3:$Y$491,Data!$G$3:$G$491,A47,Data!$AC$3:$AC$491,D$2,Data!$C$3:$C$491,$A$34)</f>
        <v>0</v>
      </c>
      <c r="E47" s="31">
        <f>SUMIFS(Data!$Y$3:$Y$491,Data!$G$3:$G$491,A47,Data!$AC$3:$AC$491,E$2,Data!$C$3:$C$491,$A$34)</f>
        <v>0</v>
      </c>
      <c r="F47" s="31">
        <f>SUMIFS(Data!$Y$3:$Y$491,Data!$G$3:$G$491,A47,Data!$AC$3:$AC$491,F$2,Data!$C$3:$C$491,$A$34)</f>
        <v>0</v>
      </c>
      <c r="G47" s="31">
        <f>SUMIFS(Data!$Y$3:$Y$491,Data!$G$3:$G$491,A47,Data!$AC$3:$AC$491,G$2,Data!$C$3:$C$491,$A$34)</f>
        <v>0</v>
      </c>
      <c r="H47" s="31">
        <f>SUMIFS(Data!$Y$3:$Y$491,Data!$G$3:$G$491,A47,Data!$AC$3:$AC$491,H$2,Data!$C$3:$C$491,$A$34)</f>
        <v>0</v>
      </c>
      <c r="I47" s="31">
        <f>SUMIFS(Data!$Y$3:$Y$491,Data!$G$3:$G$491,A47,Data!$AC$3:$AC$491,I$2,Data!$C$3:$C$491,$A$34)</f>
        <v>0</v>
      </c>
      <c r="J47" s="32">
        <f>SUMIFS(Data!$AA$3:$AA$491,Data!$G$3:$G$491,A47,Data!$C$3:$C$491,$A$34)</f>
        <v>0</v>
      </c>
      <c r="L47" s="105">
        <f t="shared" si="0"/>
        <v>0</v>
      </c>
    </row>
    <row r="48" spans="1:12" ht="15" thickBot="1" x14ac:dyDescent="0.25">
      <c r="A48" s="61" t="s">
        <v>909</v>
      </c>
      <c r="B48" s="62">
        <f>SUM(B35:B47)</f>
        <v>151</v>
      </c>
      <c r="C48" s="62">
        <f t="shared" ref="C48:J48" si="7">SUM(C35:C47)</f>
        <v>1</v>
      </c>
      <c r="D48" s="62">
        <f t="shared" si="7"/>
        <v>0</v>
      </c>
      <c r="E48" s="62">
        <f t="shared" si="7"/>
        <v>0</v>
      </c>
      <c r="F48" s="62">
        <f t="shared" si="7"/>
        <v>0</v>
      </c>
      <c r="G48" s="62">
        <f t="shared" si="7"/>
        <v>0</v>
      </c>
      <c r="H48" s="62">
        <f t="shared" si="7"/>
        <v>0</v>
      </c>
      <c r="I48" s="62">
        <f t="shared" si="7"/>
        <v>151</v>
      </c>
      <c r="J48" s="63">
        <f t="shared" si="7"/>
        <v>0</v>
      </c>
      <c r="L48" s="105">
        <f t="shared" si="0"/>
        <v>303</v>
      </c>
    </row>
    <row r="49" spans="1:12" x14ac:dyDescent="0.2">
      <c r="A49" s="171" t="str">
        <f>Supervisors!A6</f>
        <v>Edith Alvarez</v>
      </c>
      <c r="B49" s="172"/>
      <c r="C49" s="172"/>
      <c r="D49" s="176">
        <v>1</v>
      </c>
      <c r="E49" s="176"/>
      <c r="F49" s="176"/>
      <c r="G49" s="176"/>
      <c r="H49" s="176"/>
      <c r="I49" s="176"/>
      <c r="J49" s="177"/>
      <c r="L49" s="105">
        <f t="shared" si="0"/>
        <v>1</v>
      </c>
    </row>
    <row r="50" spans="1:12" x14ac:dyDescent="0.2">
      <c r="A50" s="30" t="s">
        <v>12</v>
      </c>
      <c r="B50" s="31">
        <f t="shared" ref="B50:B62" si="8">SUM(D50:J50)</f>
        <v>372</v>
      </c>
      <c r="C50" s="31">
        <f>COUNTIFS(Data!$G$3:$G$491,A50,Data!$C$3:$C$491,$A$49)</f>
        <v>1</v>
      </c>
      <c r="D50" s="31">
        <f>SUMIFS(Data!$Y$3:$Y$491,Data!$G$3:$G$491,A50,Data!$AC$3:$AC$491,D$2,Data!$C$3:$C$491,$A$49)</f>
        <v>0</v>
      </c>
      <c r="E50" s="31">
        <f>SUMIFS(Data!$Y$3:$Y$491,Data!$G$3:$G$491,A50,Data!$AC$3:$AC$491,E$2,Data!$C$3:$C$491,$A$49)</f>
        <v>0</v>
      </c>
      <c r="F50" s="31">
        <f>SUMIFS(Data!$Y$3:$Y$491,Data!$G$3:$G$491,A50,Data!$AC$3:$AC$491,F$2,Data!$C$3:$C$491,$A$49)</f>
        <v>0</v>
      </c>
      <c r="G50" s="31">
        <f>SUMIFS(Data!$Y$3:$Y$491,Data!$G$3:$G$491,A50,Data!$AC$3:$AC$491,G$2,Data!$C$3:$C$491,$A$49)</f>
        <v>372</v>
      </c>
      <c r="H50" s="31">
        <f>SUMIFS(Data!$Y$3:$Y$491,Data!$G$3:$G$491,A50,Data!$AC$3:$AC$491,H$2,Data!$C$3:$C$491,$A$49)</f>
        <v>0</v>
      </c>
      <c r="I50" s="31">
        <f>SUMIFS(Data!$Y$3:$Y$491,Data!$G$3:$G$491,A50,Data!$AC$3:$AC$491,I$2,Data!$C$3:$C$491,$A$49)</f>
        <v>0</v>
      </c>
      <c r="J50" s="32">
        <f>SUMIFS(Data!$AA$3:$AA$491,Data!$G$3:$G$491,A50,Data!$C$3:$C$491,$A$49)</f>
        <v>0</v>
      </c>
      <c r="L50" s="105">
        <f t="shared" si="0"/>
        <v>745</v>
      </c>
    </row>
    <row r="51" spans="1:12" hidden="1" x14ac:dyDescent="0.2">
      <c r="A51" s="38" t="s">
        <v>335</v>
      </c>
      <c r="B51" s="31">
        <f t="shared" si="8"/>
        <v>0</v>
      </c>
      <c r="C51" s="31">
        <f>COUNTIFS(Data!$G$3:$G$491,A51,Data!$C$3:$C$491,$A$49)</f>
        <v>0</v>
      </c>
      <c r="D51" s="31">
        <f>SUMIFS(Data!$Y$3:$Y$491,Data!$G$3:$G$491,A51,Data!$AC$3:$AC$491,D$2,Data!$C$3:$C$491,$A$49)</f>
        <v>0</v>
      </c>
      <c r="E51" s="31">
        <f>SUMIFS(Data!$Y$3:$Y$491,Data!$G$3:$G$491,A51,Data!$AC$3:$AC$491,E$2,Data!$C$3:$C$491,$A$49)</f>
        <v>0</v>
      </c>
      <c r="F51" s="31">
        <f>SUMIFS(Data!$Y$3:$Y$491,Data!$G$3:$G$491,A51,Data!$AC$3:$AC$491,F$2,Data!$C$3:$C$491,$A$49)</f>
        <v>0</v>
      </c>
      <c r="G51" s="31">
        <f>SUMIFS(Data!$Y$3:$Y$491,Data!$G$3:$G$491,A51,Data!$AC$3:$AC$491,G$2,Data!$C$3:$C$491,$A$49)</f>
        <v>0</v>
      </c>
      <c r="H51" s="31">
        <f>SUMIFS(Data!$Y$3:$Y$491,Data!$G$3:$G$491,A51,Data!$AC$3:$AC$491,H$2,Data!$C$3:$C$491,$A$49)</f>
        <v>0</v>
      </c>
      <c r="I51" s="31">
        <f>SUMIFS(Data!$Y$3:$Y$491,Data!$G$3:$G$491,A51,Data!$AC$3:$AC$491,I$2,Data!$C$3:$C$491,$A$49)</f>
        <v>0</v>
      </c>
      <c r="J51" s="32">
        <f>SUMIFS(Data!$AA$3:$AA$491,Data!$G$3:$G$491,A51,Data!$C$3:$C$491,$A$49)</f>
        <v>0</v>
      </c>
      <c r="L51" s="105">
        <f t="shared" si="0"/>
        <v>0</v>
      </c>
    </row>
    <row r="52" spans="1:12" x14ac:dyDescent="0.2">
      <c r="A52" s="38" t="s">
        <v>745</v>
      </c>
      <c r="B52" s="31">
        <f t="shared" si="8"/>
        <v>382</v>
      </c>
      <c r="C52" s="31">
        <f>COUNTIFS(Data!$G$3:$G$491,A52,Data!$C$3:$C$491,$A$49)</f>
        <v>2</v>
      </c>
      <c r="D52" s="31">
        <f>SUMIFS(Data!$Y$3:$Y$491,Data!$G$3:$G$491,A52,Data!$AC$3:$AC$491,D$2,Data!$C$3:$C$491,$A$49)</f>
        <v>0</v>
      </c>
      <c r="E52" s="31">
        <f>SUMIFS(Data!$Y$3:$Y$491,Data!$G$3:$G$491,A52,Data!$AC$3:$AC$491,E$2,Data!$C$3:$C$491,$A$49)</f>
        <v>0</v>
      </c>
      <c r="F52" s="31">
        <f>SUMIFS(Data!$Y$3:$Y$491,Data!$G$3:$G$491,A52,Data!$AC$3:$AC$491,F$2,Data!$C$3:$C$491,$A$49)</f>
        <v>0</v>
      </c>
      <c r="G52" s="31">
        <f>SUMIFS(Data!$Y$3:$Y$491,Data!$G$3:$G$491,A52,Data!$AC$3:$AC$491,G$2,Data!$C$3:$C$491,$A$49)</f>
        <v>382</v>
      </c>
      <c r="H52" s="31">
        <f>SUMIFS(Data!$Y$3:$Y$491,Data!$G$3:$G$491,A52,Data!$AC$3:$AC$491,H$2,Data!$C$3:$C$491,$A$49)</f>
        <v>0</v>
      </c>
      <c r="I52" s="31">
        <f>SUMIFS(Data!$Y$3:$Y$491,Data!$G$3:$G$491,A52,Data!$AC$3:$AC$491,I$2,Data!$C$3:$C$491,$A$49)</f>
        <v>0</v>
      </c>
      <c r="J52" s="32">
        <f>SUMIFS(Data!$AA$3:$AA$491,Data!$G$3:$G$491,A52,Data!$C$3:$C$491,$A$49)</f>
        <v>0</v>
      </c>
      <c r="L52" s="105">
        <f t="shared" si="0"/>
        <v>766</v>
      </c>
    </row>
    <row r="53" spans="1:12" x14ac:dyDescent="0.2">
      <c r="A53" s="38" t="s">
        <v>22</v>
      </c>
      <c r="B53" s="31">
        <f t="shared" si="8"/>
        <v>162</v>
      </c>
      <c r="C53" s="31">
        <f>COUNTIFS(Data!$G$3:$G$491,A53,Data!$C$3:$C$491,$A$49)</f>
        <v>1</v>
      </c>
      <c r="D53" s="31">
        <f>SUMIFS(Data!$Y$3:$Y$491,Data!$G$3:$G$491,A53,Data!$AC$3:$AC$491,D$2,Data!$C$3:$C$491,$A$49)</f>
        <v>0</v>
      </c>
      <c r="E53" s="31">
        <f>SUMIFS(Data!$Y$3:$Y$491,Data!$G$3:$G$491,A53,Data!$AC$3:$AC$491,E$2,Data!$C$3:$C$491,$A$49)</f>
        <v>0</v>
      </c>
      <c r="F53" s="31">
        <f>SUMIFS(Data!$Y$3:$Y$491,Data!$G$3:$G$491,A53,Data!$AC$3:$AC$491,F$2,Data!$C$3:$C$491,$A$49)</f>
        <v>0</v>
      </c>
      <c r="G53" s="31">
        <f>SUMIFS(Data!$Y$3:$Y$491,Data!$G$3:$G$491,A53,Data!$AC$3:$AC$491,G$2,Data!$C$3:$C$491,$A$49)</f>
        <v>162</v>
      </c>
      <c r="H53" s="31">
        <f>SUMIFS(Data!$Y$3:$Y$491,Data!$G$3:$G$491,A53,Data!$AC$3:$AC$491,H$2,Data!$C$3:$C$491,$A$49)</f>
        <v>0</v>
      </c>
      <c r="I53" s="31">
        <f>SUMIFS(Data!$Y$3:$Y$491,Data!$G$3:$G$491,A53,Data!$AC$3:$AC$491,I$2,Data!$C$3:$C$491,$A$49)</f>
        <v>0</v>
      </c>
      <c r="J53" s="32">
        <f>SUMIFS(Data!$AA$3:$AA$491,Data!$G$3:$G$491,A53,Data!$C$3:$C$491,$A$49)</f>
        <v>0</v>
      </c>
      <c r="L53" s="105">
        <f t="shared" si="0"/>
        <v>325</v>
      </c>
    </row>
    <row r="54" spans="1:12" hidden="1" x14ac:dyDescent="0.2">
      <c r="A54" s="38" t="s">
        <v>367</v>
      </c>
      <c r="B54" s="31">
        <f t="shared" si="8"/>
        <v>0</v>
      </c>
      <c r="C54" s="31">
        <f>COUNTIFS(Data!$G$3:$G$491,A54,Data!$C$3:$C$491,$A$49)</f>
        <v>0</v>
      </c>
      <c r="D54" s="31">
        <f>SUMIFS(Data!$Y$3:$Y$491,Data!$G$3:$G$491,A54,Data!$AC$3:$AC$491,D$2,Data!$C$3:$C$491,$A$49)</f>
        <v>0</v>
      </c>
      <c r="E54" s="31">
        <f>SUMIFS(Data!$Y$3:$Y$491,Data!$G$3:$G$491,A54,Data!$AC$3:$AC$491,E$2,Data!$C$3:$C$491,$A$49)</f>
        <v>0</v>
      </c>
      <c r="F54" s="31">
        <f>SUMIFS(Data!$Y$3:$Y$491,Data!$G$3:$G$491,A54,Data!$AC$3:$AC$491,F$2,Data!$C$3:$C$491,$A$49)</f>
        <v>0</v>
      </c>
      <c r="G54" s="31">
        <f>SUMIFS(Data!$Y$3:$Y$491,Data!$G$3:$G$491,A54,Data!$AC$3:$AC$491,G$2,Data!$C$3:$C$491,$A$49)</f>
        <v>0</v>
      </c>
      <c r="H54" s="31">
        <f>SUMIFS(Data!$Y$3:$Y$491,Data!$G$3:$G$491,A54,Data!$AC$3:$AC$491,H$2,Data!$C$3:$C$491,$A$49)</f>
        <v>0</v>
      </c>
      <c r="I54" s="31">
        <f>SUMIFS(Data!$Y$3:$Y$491,Data!$G$3:$G$491,A54,Data!$AC$3:$AC$491,I$2,Data!$C$3:$C$491,$A$49)</f>
        <v>0</v>
      </c>
      <c r="J54" s="32">
        <f>SUMIFS(Data!$AA$3:$AA$491,Data!$G$3:$G$491,A54,Data!$C$3:$C$491,$A$49)</f>
        <v>0</v>
      </c>
      <c r="L54" s="105">
        <f t="shared" si="0"/>
        <v>0</v>
      </c>
    </row>
    <row r="55" spans="1:12" x14ac:dyDescent="0.2">
      <c r="A55" s="38" t="s">
        <v>75</v>
      </c>
      <c r="B55" s="31">
        <f t="shared" si="8"/>
        <v>492</v>
      </c>
      <c r="C55" s="31">
        <f>COUNTIFS(Data!$G$3:$G$491,A55,Data!$C$3:$C$491,$A$49)</f>
        <v>2</v>
      </c>
      <c r="D55" s="31">
        <f>SUMIFS(Data!$Y$3:$Y$491,Data!$G$3:$G$491,A55,Data!$AC$3:$AC$491,D$2,Data!$C$3:$C$491,$A$49)</f>
        <v>0</v>
      </c>
      <c r="E55" s="31">
        <f>SUMIFS(Data!$Y$3:$Y$491,Data!$G$3:$G$491,A55,Data!$AC$3:$AC$491,E$2,Data!$C$3:$C$491,$A$49)</f>
        <v>0</v>
      </c>
      <c r="F55" s="31">
        <f>SUMIFS(Data!$Y$3:$Y$491,Data!$G$3:$G$491,A55,Data!$AC$3:$AC$491,F$2,Data!$C$3:$C$491,$A$49)</f>
        <v>192</v>
      </c>
      <c r="G55" s="31">
        <f>SUMIFS(Data!$Y$3:$Y$491,Data!$G$3:$G$491,A55,Data!$AC$3:$AC$491,G$2,Data!$C$3:$C$491,$A$49)</f>
        <v>300</v>
      </c>
      <c r="H55" s="31">
        <f>SUMIFS(Data!$Y$3:$Y$491,Data!$G$3:$G$491,A55,Data!$AC$3:$AC$491,H$2,Data!$C$3:$C$491,$A$49)</f>
        <v>0</v>
      </c>
      <c r="I55" s="31">
        <f>SUMIFS(Data!$Y$3:$Y$491,Data!$G$3:$G$491,A55,Data!$AC$3:$AC$491,I$2,Data!$C$3:$C$491,$A$49)</f>
        <v>0</v>
      </c>
      <c r="J55" s="32">
        <f>SUMIFS(Data!$AA$3:$AA$491,Data!$G$3:$G$491,A55,Data!$C$3:$C$491,$A$49)</f>
        <v>0</v>
      </c>
      <c r="L55" s="105">
        <f t="shared" si="0"/>
        <v>986</v>
      </c>
    </row>
    <row r="56" spans="1:12" x14ac:dyDescent="0.2">
      <c r="A56" s="38" t="s">
        <v>368</v>
      </c>
      <c r="B56" s="31">
        <f t="shared" si="8"/>
        <v>224</v>
      </c>
      <c r="C56" s="31">
        <f>COUNTIFS(Data!$G$3:$G$491,A56,Data!$C$3:$C$491,$A$49)</f>
        <v>1</v>
      </c>
      <c r="D56" s="31">
        <f>SUMIFS(Data!$Y$3:$Y$491,Data!$G$3:$G$491,A56,Data!$AC$3:$AC$491,D$2,Data!$C$3:$C$491,$A$49)</f>
        <v>0</v>
      </c>
      <c r="E56" s="31">
        <f>SUMIFS(Data!$Y$3:$Y$491,Data!$G$3:$G$491,A56,Data!$AC$3:$AC$491,E$2,Data!$C$3:$C$491,$A$49)</f>
        <v>0</v>
      </c>
      <c r="F56" s="31">
        <f>SUMIFS(Data!$Y$3:$Y$491,Data!$G$3:$G$491,A56,Data!$AC$3:$AC$491,F$2,Data!$C$3:$C$491,$A$49)</f>
        <v>0</v>
      </c>
      <c r="G56" s="31">
        <f>SUMIFS(Data!$Y$3:$Y$491,Data!$G$3:$G$491,A56,Data!$AC$3:$AC$491,G$2,Data!$C$3:$C$491,$A$49)</f>
        <v>224</v>
      </c>
      <c r="H56" s="31">
        <f>SUMIFS(Data!$Y$3:$Y$491,Data!$G$3:$G$491,A56,Data!$AC$3:$AC$491,H$2,Data!$C$3:$C$491,$A$49)</f>
        <v>0</v>
      </c>
      <c r="I56" s="31">
        <f>SUMIFS(Data!$Y$3:$Y$491,Data!$G$3:$G$491,A56,Data!$AC$3:$AC$491,I$2,Data!$C$3:$C$491,$A$49)</f>
        <v>0</v>
      </c>
      <c r="J56" s="32">
        <f>SUMIFS(Data!$AA$3:$AA$491,Data!$G$3:$G$491,A56,Data!$C$3:$C$491,$A$49)</f>
        <v>0</v>
      </c>
      <c r="L56" s="105">
        <f t="shared" si="0"/>
        <v>449</v>
      </c>
    </row>
    <row r="57" spans="1:12" x14ac:dyDescent="0.2">
      <c r="A57" s="38" t="s">
        <v>727</v>
      </c>
      <c r="B57" s="31">
        <f t="shared" si="8"/>
        <v>266</v>
      </c>
      <c r="C57" s="31">
        <f>COUNTIFS(Data!$G$3:$G$491,A57,Data!$C$3:$C$491,$A$49)</f>
        <v>1</v>
      </c>
      <c r="D57" s="31">
        <f>SUMIFS(Data!$Y$3:$Y$491,Data!$G$3:$G$491,A57,Data!$AC$3:$AC$491,D$2,Data!$C$3:$C$491,$A$49)</f>
        <v>0</v>
      </c>
      <c r="E57" s="31">
        <f>SUMIFS(Data!$Y$3:$Y$491,Data!$G$3:$G$491,A57,Data!$AC$3:$AC$491,E$2,Data!$C$3:$C$491,$A$49)</f>
        <v>0</v>
      </c>
      <c r="F57" s="31">
        <f>SUMIFS(Data!$Y$3:$Y$491,Data!$G$3:$G$491,A57,Data!$AC$3:$AC$491,F$2,Data!$C$3:$C$491,$A$49)</f>
        <v>0</v>
      </c>
      <c r="G57" s="31">
        <f>SUMIFS(Data!$Y$3:$Y$491,Data!$G$3:$G$491,A57,Data!$AC$3:$AC$491,G$2,Data!$C$3:$C$491,$A$49)</f>
        <v>261</v>
      </c>
      <c r="H57" s="31">
        <f>SUMIFS(Data!$Y$3:$Y$491,Data!$G$3:$G$491,A57,Data!$AC$3:$AC$491,H$2,Data!$C$3:$C$491,$A$49)</f>
        <v>0</v>
      </c>
      <c r="I57" s="31">
        <f>SUMIFS(Data!$Y$3:$Y$491,Data!$G$3:$G$491,A57,Data!$AC$3:$AC$491,I$2,Data!$C$3:$C$491,$A$49)</f>
        <v>0</v>
      </c>
      <c r="J57" s="32">
        <f>SUMIFS(Data!$AA$3:$AA$491,Data!$G$3:$G$491,A57,Data!$C$3:$C$491,$A$49)</f>
        <v>5</v>
      </c>
      <c r="L57" s="105">
        <f t="shared" si="0"/>
        <v>533</v>
      </c>
    </row>
    <row r="58" spans="1:12" hidden="1" x14ac:dyDescent="0.2">
      <c r="A58" s="38" t="s">
        <v>85</v>
      </c>
      <c r="B58" s="31">
        <f t="shared" si="8"/>
        <v>0</v>
      </c>
      <c r="C58" s="31">
        <f>COUNTIFS(Data!$G$3:$G$491,A58,Data!$C$3:$C$491,$A$49)</f>
        <v>0</v>
      </c>
      <c r="D58" s="31">
        <f>SUMIFS(Data!$Y$3:$Y$491,Data!$G$3:$G$491,A58,Data!$AC$3:$AC$491,D$2,Data!$C$3:$C$491,$A$49)</f>
        <v>0</v>
      </c>
      <c r="E58" s="31">
        <f>SUMIFS(Data!$Y$3:$Y$491,Data!$G$3:$G$491,A58,Data!$AC$3:$AC$491,E$2,Data!$C$3:$C$491,$A$49)</f>
        <v>0</v>
      </c>
      <c r="F58" s="31">
        <f>SUMIFS(Data!$Y$3:$Y$491,Data!$G$3:$G$491,A58,Data!$AC$3:$AC$491,F$2,Data!$C$3:$C$491,$A$49)</f>
        <v>0</v>
      </c>
      <c r="G58" s="31">
        <f>SUMIFS(Data!$Y$3:$Y$491,Data!$G$3:$G$491,A58,Data!$AC$3:$AC$491,G$2,Data!$C$3:$C$491,$A$49)</f>
        <v>0</v>
      </c>
      <c r="H58" s="31">
        <f>SUMIFS(Data!$Y$3:$Y$491,Data!$G$3:$G$491,A58,Data!$AC$3:$AC$491,H$2,Data!$C$3:$C$491,$A$49)</f>
        <v>0</v>
      </c>
      <c r="I58" s="31">
        <f>SUMIFS(Data!$Y$3:$Y$491,Data!$G$3:$G$491,A58,Data!$AC$3:$AC$491,I$2,Data!$C$3:$C$491,$A$49)</f>
        <v>0</v>
      </c>
      <c r="J58" s="32">
        <f>SUMIFS(Data!$AA$3:$AA$491,Data!$G$3:$G$491,A58,Data!$C$3:$C$491,$A$49)</f>
        <v>0</v>
      </c>
      <c r="L58" s="105">
        <f t="shared" si="0"/>
        <v>0</v>
      </c>
    </row>
    <row r="59" spans="1:12" x14ac:dyDescent="0.2">
      <c r="A59" s="38" t="s">
        <v>790</v>
      </c>
      <c r="B59" s="31">
        <f t="shared" si="8"/>
        <v>215</v>
      </c>
      <c r="C59" s="31">
        <f>COUNTIFS(Data!$G$3:$G$491,A59,Data!$C$3:$C$491,$A$49)</f>
        <v>1</v>
      </c>
      <c r="D59" s="31">
        <f>SUMIFS(Data!$Y$3:$Y$491,Data!$G$3:$G$491,A59,Data!$AC$3:$AC$491,D$2,Data!$C$3:$C$491,$A$49)</f>
        <v>0</v>
      </c>
      <c r="E59" s="31">
        <f>SUMIFS(Data!$Y$3:$Y$491,Data!$G$3:$G$491,A59,Data!$AC$3:$AC$491,E$2,Data!$C$3:$C$491,$A$49)</f>
        <v>215</v>
      </c>
      <c r="F59" s="31">
        <f>SUMIFS(Data!$Y$3:$Y$491,Data!$G$3:$G$491,A59,Data!$AC$3:$AC$491,F$2,Data!$C$3:$C$491,$A$49)</f>
        <v>0</v>
      </c>
      <c r="G59" s="31">
        <f>SUMIFS(Data!$Y$3:$Y$491,Data!$G$3:$G$491,A59,Data!$AC$3:$AC$491,G$2,Data!$C$3:$C$491,$A$49)</f>
        <v>0</v>
      </c>
      <c r="H59" s="31">
        <f>SUMIFS(Data!$Y$3:$Y$491,Data!$G$3:$G$491,A59,Data!$AC$3:$AC$491,H$2,Data!$C$3:$C$491,$A$49)</f>
        <v>0</v>
      </c>
      <c r="I59" s="31">
        <f>SUMIFS(Data!$Y$3:$Y$491,Data!$G$3:$G$491,A59,Data!$AC$3:$AC$491,I$2,Data!$C$3:$C$491,$A$49)</f>
        <v>0</v>
      </c>
      <c r="J59" s="32">
        <f>SUMIFS(Data!$AA$3:$AA$491,Data!$G$3:$G$491,A59,Data!$C$3:$C$491,$A$49)</f>
        <v>0</v>
      </c>
      <c r="L59" s="105">
        <f t="shared" si="0"/>
        <v>431</v>
      </c>
    </row>
    <row r="60" spans="1:12" hidden="1" x14ac:dyDescent="0.2">
      <c r="A60" s="30" t="s">
        <v>455</v>
      </c>
      <c r="B60" s="31">
        <f t="shared" si="8"/>
        <v>0</v>
      </c>
      <c r="C60" s="31">
        <f>COUNTIFS(Data!$G$3:$G$491,A60,Data!$C$3:$C$491,$A$49)</f>
        <v>0</v>
      </c>
      <c r="D60" s="31">
        <f>SUMIFS(Data!$Y$3:$Y$491,Data!$G$3:$G$491,A60,Data!$AC$3:$AC$491,D$2,Data!$C$3:$C$491,$A$49)</f>
        <v>0</v>
      </c>
      <c r="E60" s="31">
        <f>SUMIFS(Data!$Y$3:$Y$491,Data!$G$3:$G$491,A60,Data!$AC$3:$AC$491,E$2,Data!$C$3:$C$491,$A$49)</f>
        <v>0</v>
      </c>
      <c r="F60" s="31">
        <f>SUMIFS(Data!$Y$3:$Y$491,Data!$G$3:$G$491,A60,Data!$AC$3:$AC$491,F$2,Data!$C$3:$C$491,$A$49)</f>
        <v>0</v>
      </c>
      <c r="G60" s="31">
        <f>SUMIFS(Data!$Y$3:$Y$491,Data!$G$3:$G$491,A60,Data!$AC$3:$AC$491,G$2,Data!$C$3:$C$491,$A$49)</f>
        <v>0</v>
      </c>
      <c r="H60" s="31">
        <f>SUMIFS(Data!$Y$3:$Y$491,Data!$G$3:$G$491,A60,Data!$AC$3:$AC$491,H$2,Data!$C$3:$C$491,$A$49)</f>
        <v>0</v>
      </c>
      <c r="I60" s="31">
        <f>SUMIFS(Data!$Y$3:$Y$491,Data!$G$3:$G$491,A60,Data!$AC$3:$AC$491,I$2,Data!$C$3:$C$491,$A$49)</f>
        <v>0</v>
      </c>
      <c r="J60" s="32">
        <f>SUMIFS(Data!$AA$3:$AA$491,Data!$G$3:$G$491,A60,Data!$C$3:$C$491,$A$49)</f>
        <v>0</v>
      </c>
      <c r="L60" s="105">
        <f t="shared" si="0"/>
        <v>0</v>
      </c>
    </row>
    <row r="61" spans="1:12" hidden="1" x14ac:dyDescent="0.2">
      <c r="A61" s="30" t="s">
        <v>636</v>
      </c>
      <c r="B61" s="31">
        <f t="shared" si="8"/>
        <v>0</v>
      </c>
      <c r="C61" s="31">
        <f>COUNTIFS(Data!$G$3:$G$491,A61,Data!$C$3:$C$491,$A$49)</f>
        <v>0</v>
      </c>
      <c r="D61" s="31">
        <f>SUMIFS(Data!$Y$3:$Y$491,Data!$G$3:$G$491,A61,Data!$AC$3:$AC$491,D$2,Data!$C$3:$C$491,$A$49)</f>
        <v>0</v>
      </c>
      <c r="E61" s="31">
        <f>SUMIFS(Data!$Y$3:$Y$491,Data!$G$3:$G$491,A61,Data!$AC$3:$AC$491,E$2,Data!$C$3:$C$491,$A$49)</f>
        <v>0</v>
      </c>
      <c r="F61" s="31">
        <f>SUMIFS(Data!$Y$3:$Y$491,Data!$G$3:$G$491,A61,Data!$AC$3:$AC$491,F$2,Data!$C$3:$C$491,$A$49)</f>
        <v>0</v>
      </c>
      <c r="G61" s="31">
        <f>SUMIFS(Data!$Y$3:$Y$491,Data!$G$3:$G$491,A61,Data!$AC$3:$AC$491,G$2,Data!$C$3:$C$491,$A$49)</f>
        <v>0</v>
      </c>
      <c r="H61" s="31">
        <f>SUMIFS(Data!$Y$3:$Y$491,Data!$G$3:$G$491,A61,Data!$AC$3:$AC$491,H$2,Data!$C$3:$C$491,$A$49)</f>
        <v>0</v>
      </c>
      <c r="I61" s="31">
        <f>SUMIFS(Data!$Y$3:$Y$491,Data!$G$3:$G$491,A61,Data!$AC$3:$AC$491,I$2,Data!$C$3:$C$491,$A$49)</f>
        <v>0</v>
      </c>
      <c r="J61" s="32">
        <f>SUMIFS(Data!$AA$3:$AA$491,Data!$G$3:$G$491,A61,Data!$C$3:$C$491,$A$49)</f>
        <v>0</v>
      </c>
      <c r="L61" s="105">
        <f t="shared" si="0"/>
        <v>0</v>
      </c>
    </row>
    <row r="62" spans="1:12" hidden="1" x14ac:dyDescent="0.2">
      <c r="A62" s="30" t="s">
        <v>3</v>
      </c>
      <c r="B62" s="31">
        <f t="shared" si="8"/>
        <v>0</v>
      </c>
      <c r="C62" s="31">
        <f>COUNTIFS(Data!$G$3:$G$491,A62,Data!$C$3:$C$491,$A$49)</f>
        <v>0</v>
      </c>
      <c r="D62" s="31">
        <f>SUMIFS(Data!$Y$3:$Y$491,Data!$G$3:$G$491,A62,Data!$AC$3:$AC$491,D$2,Data!$C$3:$C$491,$A$49)</f>
        <v>0</v>
      </c>
      <c r="E62" s="31">
        <f>SUMIFS(Data!$Y$3:$Y$491,Data!$G$3:$G$491,A62,Data!$AC$3:$AC$491,E$2,Data!$C$3:$C$491,$A$49)</f>
        <v>0</v>
      </c>
      <c r="F62" s="31">
        <f>SUMIFS(Data!$Y$3:$Y$491,Data!$G$3:$G$491,A62,Data!$AC$3:$AC$491,F$2,Data!$C$3:$C$491,$A$49)</f>
        <v>0</v>
      </c>
      <c r="G62" s="31">
        <f>SUMIFS(Data!$Y$3:$Y$491,Data!$G$3:$G$491,A62,Data!$AC$3:$AC$491,G$2,Data!$C$3:$C$491,$A$49)</f>
        <v>0</v>
      </c>
      <c r="H62" s="31">
        <f>SUMIFS(Data!$Y$3:$Y$491,Data!$G$3:$G$491,A62,Data!$AC$3:$AC$491,H$2,Data!$C$3:$C$491,$A$49)</f>
        <v>0</v>
      </c>
      <c r="I62" s="31">
        <f>SUMIFS(Data!$Y$3:$Y$491,Data!$G$3:$G$491,A62,Data!$AC$3:$AC$491,I$2,Data!$C$3:$C$491,$A$49)</f>
        <v>0</v>
      </c>
      <c r="J62" s="32">
        <f>SUMIFS(Data!$AA$3:$AA$491,Data!$G$3:$G$491,A62,Data!$C$3:$C$491,$A$49)</f>
        <v>0</v>
      </c>
      <c r="L62" s="105">
        <f t="shared" si="0"/>
        <v>0</v>
      </c>
    </row>
    <row r="63" spans="1:12" ht="15" thickBot="1" x14ac:dyDescent="0.25">
      <c r="A63" s="61" t="s">
        <v>909</v>
      </c>
      <c r="B63" s="62">
        <f>SUM(B50:B62)</f>
        <v>2113</v>
      </c>
      <c r="C63" s="62">
        <f t="shared" ref="C63:J63" si="9">SUM(C50:C62)</f>
        <v>9</v>
      </c>
      <c r="D63" s="62">
        <f t="shared" si="9"/>
        <v>0</v>
      </c>
      <c r="E63" s="62">
        <f t="shared" si="9"/>
        <v>215</v>
      </c>
      <c r="F63" s="62">
        <f t="shared" si="9"/>
        <v>192</v>
      </c>
      <c r="G63" s="62">
        <f t="shared" si="9"/>
        <v>1701</v>
      </c>
      <c r="H63" s="62">
        <f t="shared" si="9"/>
        <v>0</v>
      </c>
      <c r="I63" s="62">
        <f t="shared" si="9"/>
        <v>0</v>
      </c>
      <c r="J63" s="63">
        <f t="shared" si="9"/>
        <v>5</v>
      </c>
      <c r="L63" s="105">
        <f t="shared" si="0"/>
        <v>4235</v>
      </c>
    </row>
    <row r="64" spans="1:12" x14ac:dyDescent="0.2">
      <c r="A64" s="171" t="str">
        <f>Supervisors!A7</f>
        <v>Hannah Porter</v>
      </c>
      <c r="B64" s="172"/>
      <c r="C64" s="172"/>
      <c r="D64" s="176">
        <v>1</v>
      </c>
      <c r="E64" s="176"/>
      <c r="F64" s="176"/>
      <c r="G64" s="176"/>
      <c r="H64" s="176"/>
      <c r="I64" s="176"/>
      <c r="J64" s="177"/>
      <c r="L64" s="105">
        <f t="shared" si="0"/>
        <v>1</v>
      </c>
    </row>
    <row r="65" spans="1:12" hidden="1" x14ac:dyDescent="0.2">
      <c r="A65" s="30" t="s">
        <v>12</v>
      </c>
      <c r="B65" s="31">
        <f t="shared" ref="B65:B77" si="10">SUM(D65:J65)</f>
        <v>0</v>
      </c>
      <c r="C65" s="31">
        <f>COUNTIFS(Data!$G$3:$G$491,A65,Data!$C$3:$C$491,$A$64)</f>
        <v>0</v>
      </c>
      <c r="D65" s="31">
        <f>SUMIFS(Data!$Y$3:$Y$491,Data!$G$3:$G$491,A65,Data!$AC$3:$AC$491,D$2,Data!$C$3:$C$491,$A$64)</f>
        <v>0</v>
      </c>
      <c r="E65" s="31">
        <f>SUMIFS(Data!$Y$3:$Y$491,Data!$G$3:$G$491,A65,Data!$AC$3:$AC$491,E$2,Data!$C$3:$C$491,$A$64)</f>
        <v>0</v>
      </c>
      <c r="F65" s="31">
        <f>SUMIFS(Data!$Y$3:$Y$491,Data!$G$3:$G$491,A65,Data!$AC$3:$AC$491,F$2,Data!$C$3:$C$491,$A$64)</f>
        <v>0</v>
      </c>
      <c r="G65" s="31">
        <f>SUMIFS(Data!$Y$3:$Y$491,Data!$G$3:$G$491,A65,Data!$AC$3:$AC$491,G$2,Data!$C$3:$C$491,$A$64)</f>
        <v>0</v>
      </c>
      <c r="H65" s="31">
        <f>SUMIFS(Data!$Y$3:$Y$491,Data!$G$3:$G$491,A65,Data!$AC$3:$AC$491,H$2,Data!$C$3:$C$491,$A$64)</f>
        <v>0</v>
      </c>
      <c r="I65" s="31">
        <f>SUMIFS(Data!$Y$3:$Y$491,Data!$G$3:$G$491,A65,Data!$AC$3:$AC$491,I$2,Data!$C$3:$C$491,$A$64)</f>
        <v>0</v>
      </c>
      <c r="J65" s="32">
        <f>SUMIFS(Data!$AA$3:$AA$491,Data!$G$3:$G$491,A65,Data!$C$3:$C$491,$A$64)</f>
        <v>0</v>
      </c>
      <c r="L65" s="105">
        <f t="shared" si="0"/>
        <v>0</v>
      </c>
    </row>
    <row r="66" spans="1:12" hidden="1" x14ac:dyDescent="0.2">
      <c r="A66" s="38" t="s">
        <v>335</v>
      </c>
      <c r="B66" s="31">
        <f t="shared" si="10"/>
        <v>0</v>
      </c>
      <c r="C66" s="31">
        <f>COUNTIFS(Data!$G$3:$G$491,A66,Data!$C$3:$C$491,$A$64)</f>
        <v>0</v>
      </c>
      <c r="D66" s="31">
        <f>SUMIFS(Data!$Y$3:$Y$491,Data!$G$3:$G$491,A66,Data!$AC$3:$AC$491,D$2,Data!$C$3:$C$491,$A$64)</f>
        <v>0</v>
      </c>
      <c r="E66" s="31">
        <f>SUMIFS(Data!$Y$3:$Y$491,Data!$G$3:$G$491,A66,Data!$AC$3:$AC$491,E$2,Data!$C$3:$C$491,$A$64)</f>
        <v>0</v>
      </c>
      <c r="F66" s="31">
        <f>SUMIFS(Data!$Y$3:$Y$491,Data!$G$3:$G$491,A66,Data!$AC$3:$AC$491,F$2,Data!$C$3:$C$491,$A$64)</f>
        <v>0</v>
      </c>
      <c r="G66" s="31">
        <f>SUMIFS(Data!$Y$3:$Y$491,Data!$G$3:$G$491,A66,Data!$AC$3:$AC$491,G$2,Data!$C$3:$C$491,$A$64)</f>
        <v>0</v>
      </c>
      <c r="H66" s="31">
        <f>SUMIFS(Data!$Y$3:$Y$491,Data!$G$3:$G$491,A66,Data!$AC$3:$AC$491,H$2,Data!$C$3:$C$491,$A$64)</f>
        <v>0</v>
      </c>
      <c r="I66" s="31">
        <f>SUMIFS(Data!$Y$3:$Y$491,Data!$G$3:$G$491,A66,Data!$AC$3:$AC$491,I$2,Data!$C$3:$C$491,$A$64)</f>
        <v>0</v>
      </c>
      <c r="J66" s="32">
        <f>SUMIFS(Data!$AA$3:$AA$491,Data!$G$3:$G$491,A66,Data!$C$3:$C$491,$A$64)</f>
        <v>0</v>
      </c>
      <c r="L66" s="105">
        <f t="shared" si="0"/>
        <v>0</v>
      </c>
    </row>
    <row r="67" spans="1:12" hidden="1" x14ac:dyDescent="0.2">
      <c r="A67" s="38" t="s">
        <v>745</v>
      </c>
      <c r="B67" s="31">
        <f t="shared" si="10"/>
        <v>0</v>
      </c>
      <c r="C67" s="31">
        <f>COUNTIFS(Data!$G$3:$G$491,A67,Data!$C$3:$C$491,$A$64)</f>
        <v>0</v>
      </c>
      <c r="D67" s="31">
        <f>SUMIFS(Data!$Y$3:$Y$491,Data!$G$3:$G$491,A67,Data!$AC$3:$AC$491,D$2,Data!$C$3:$C$491,$A$64)</f>
        <v>0</v>
      </c>
      <c r="E67" s="31">
        <f>SUMIFS(Data!$Y$3:$Y$491,Data!$G$3:$G$491,A67,Data!$AC$3:$AC$491,E$2,Data!$C$3:$C$491,$A$64)</f>
        <v>0</v>
      </c>
      <c r="F67" s="31">
        <f>SUMIFS(Data!$Y$3:$Y$491,Data!$G$3:$G$491,A67,Data!$AC$3:$AC$491,F$2,Data!$C$3:$C$491,$A$64)</f>
        <v>0</v>
      </c>
      <c r="G67" s="31">
        <f>SUMIFS(Data!$Y$3:$Y$491,Data!$G$3:$G$491,A67,Data!$AC$3:$AC$491,G$2,Data!$C$3:$C$491,$A$64)</f>
        <v>0</v>
      </c>
      <c r="H67" s="31">
        <f>SUMIFS(Data!$Y$3:$Y$491,Data!$G$3:$G$491,A67,Data!$AC$3:$AC$491,H$2,Data!$C$3:$C$491,$A$64)</f>
        <v>0</v>
      </c>
      <c r="I67" s="31">
        <f>SUMIFS(Data!$Y$3:$Y$491,Data!$G$3:$G$491,A67,Data!$AC$3:$AC$491,I$2,Data!$C$3:$C$491,$A$64)</f>
        <v>0</v>
      </c>
      <c r="J67" s="32">
        <f>SUMIFS(Data!$AA$3:$AA$491,Data!$G$3:$G$491,A67,Data!$C$3:$C$491,$A$64)</f>
        <v>0</v>
      </c>
      <c r="L67" s="105">
        <f t="shared" si="0"/>
        <v>0</v>
      </c>
    </row>
    <row r="68" spans="1:12" hidden="1" x14ac:dyDescent="0.2">
      <c r="A68" s="38" t="s">
        <v>22</v>
      </c>
      <c r="B68" s="31">
        <f t="shared" si="10"/>
        <v>0</v>
      </c>
      <c r="C68" s="31">
        <f>COUNTIFS(Data!$G$3:$G$491,A68,Data!$C$3:$C$491,$A$64)</f>
        <v>0</v>
      </c>
      <c r="D68" s="31">
        <f>SUMIFS(Data!$Y$3:$Y$491,Data!$G$3:$G$491,A68,Data!$AC$3:$AC$491,D$2,Data!$C$3:$C$491,$A$64)</f>
        <v>0</v>
      </c>
      <c r="E68" s="31">
        <f>SUMIFS(Data!$Y$3:$Y$491,Data!$G$3:$G$491,A68,Data!$AC$3:$AC$491,E$2,Data!$C$3:$C$491,$A$64)</f>
        <v>0</v>
      </c>
      <c r="F68" s="31">
        <f>SUMIFS(Data!$Y$3:$Y$491,Data!$G$3:$G$491,A68,Data!$AC$3:$AC$491,F$2,Data!$C$3:$C$491,$A$64)</f>
        <v>0</v>
      </c>
      <c r="G68" s="31">
        <f>SUMIFS(Data!$Y$3:$Y$491,Data!$G$3:$G$491,A68,Data!$AC$3:$AC$491,G$2,Data!$C$3:$C$491,$A$64)</f>
        <v>0</v>
      </c>
      <c r="H68" s="31">
        <f>SUMIFS(Data!$Y$3:$Y$491,Data!$G$3:$G$491,A68,Data!$AC$3:$AC$491,H$2,Data!$C$3:$C$491,$A$64)</f>
        <v>0</v>
      </c>
      <c r="I68" s="31">
        <f>SUMIFS(Data!$Y$3:$Y$491,Data!$G$3:$G$491,A68,Data!$AC$3:$AC$491,I$2,Data!$C$3:$C$491,$A$64)</f>
        <v>0</v>
      </c>
      <c r="J68" s="32">
        <f>SUMIFS(Data!$AA$3:$AA$491,Data!$G$3:$G$491,A68,Data!$C$3:$C$491,$A$64)</f>
        <v>0</v>
      </c>
      <c r="L68" s="105">
        <f t="shared" si="0"/>
        <v>0</v>
      </c>
    </row>
    <row r="69" spans="1:12" hidden="1" x14ac:dyDescent="0.2">
      <c r="A69" s="38" t="s">
        <v>367</v>
      </c>
      <c r="B69" s="31">
        <f t="shared" si="10"/>
        <v>0</v>
      </c>
      <c r="C69" s="31">
        <f>COUNTIFS(Data!$G$3:$G$491,A69,Data!$C$3:$C$491,$A$64)</f>
        <v>0</v>
      </c>
      <c r="D69" s="31">
        <f>SUMIFS(Data!$Y$3:$Y$491,Data!$G$3:$G$491,A69,Data!$AC$3:$AC$491,D$2,Data!$C$3:$C$491,$A$64)</f>
        <v>0</v>
      </c>
      <c r="E69" s="31">
        <f>SUMIFS(Data!$Y$3:$Y$491,Data!$G$3:$G$491,A69,Data!$AC$3:$AC$491,E$2,Data!$C$3:$C$491,$A$64)</f>
        <v>0</v>
      </c>
      <c r="F69" s="31">
        <f>SUMIFS(Data!$Y$3:$Y$491,Data!$G$3:$G$491,A69,Data!$AC$3:$AC$491,F$2,Data!$C$3:$C$491,$A$64)</f>
        <v>0</v>
      </c>
      <c r="G69" s="31">
        <f>SUMIFS(Data!$Y$3:$Y$491,Data!$G$3:$G$491,A69,Data!$AC$3:$AC$491,G$2,Data!$C$3:$C$491,$A$64)</f>
        <v>0</v>
      </c>
      <c r="H69" s="31">
        <f>SUMIFS(Data!$Y$3:$Y$491,Data!$G$3:$G$491,A69,Data!$AC$3:$AC$491,H$2,Data!$C$3:$C$491,$A$64)</f>
        <v>0</v>
      </c>
      <c r="I69" s="31">
        <f>SUMIFS(Data!$Y$3:$Y$491,Data!$G$3:$G$491,A69,Data!$AC$3:$AC$491,I$2,Data!$C$3:$C$491,$A$64)</f>
        <v>0</v>
      </c>
      <c r="J69" s="32">
        <f>SUMIFS(Data!$AA$3:$AA$491,Data!$G$3:$G$491,A69,Data!$C$3:$C$491,$A$64)</f>
        <v>0</v>
      </c>
      <c r="L69" s="105">
        <f t="shared" si="0"/>
        <v>0</v>
      </c>
    </row>
    <row r="70" spans="1:12" hidden="1" x14ac:dyDescent="0.2">
      <c r="A70" s="38" t="s">
        <v>75</v>
      </c>
      <c r="B70" s="31">
        <f t="shared" si="10"/>
        <v>0</v>
      </c>
      <c r="C70" s="31">
        <f>COUNTIFS(Data!$G$3:$G$491,A70,Data!$C$3:$C$491,$A$64)</f>
        <v>0</v>
      </c>
      <c r="D70" s="31">
        <f>SUMIFS(Data!$Y$3:$Y$491,Data!$G$3:$G$491,A70,Data!$AC$3:$AC$491,D$2,Data!$C$3:$C$491,$A$64)</f>
        <v>0</v>
      </c>
      <c r="E70" s="31">
        <f>SUMIFS(Data!$Y$3:$Y$491,Data!$G$3:$G$491,A70,Data!$AC$3:$AC$491,E$2,Data!$C$3:$C$491,$A$64)</f>
        <v>0</v>
      </c>
      <c r="F70" s="31">
        <f>SUMIFS(Data!$Y$3:$Y$491,Data!$G$3:$G$491,A70,Data!$AC$3:$AC$491,F$2,Data!$C$3:$C$491,$A$64)</f>
        <v>0</v>
      </c>
      <c r="G70" s="31">
        <f>SUMIFS(Data!$Y$3:$Y$491,Data!$G$3:$G$491,A70,Data!$AC$3:$AC$491,G$2,Data!$C$3:$C$491,$A$64)</f>
        <v>0</v>
      </c>
      <c r="H70" s="31">
        <f>SUMIFS(Data!$Y$3:$Y$491,Data!$G$3:$G$491,A70,Data!$AC$3:$AC$491,H$2,Data!$C$3:$C$491,$A$64)</f>
        <v>0</v>
      </c>
      <c r="I70" s="31">
        <f>SUMIFS(Data!$Y$3:$Y$491,Data!$G$3:$G$491,A70,Data!$AC$3:$AC$491,I$2,Data!$C$3:$C$491,$A$64)</f>
        <v>0</v>
      </c>
      <c r="J70" s="32">
        <f>SUMIFS(Data!$AA$3:$AA$491,Data!$G$3:$G$491,A70,Data!$C$3:$C$491,$A$64)</f>
        <v>0</v>
      </c>
      <c r="L70" s="105">
        <f t="shared" si="0"/>
        <v>0</v>
      </c>
    </row>
    <row r="71" spans="1:12" hidden="1" x14ac:dyDescent="0.2">
      <c r="A71" s="38" t="s">
        <v>368</v>
      </c>
      <c r="B71" s="31">
        <f t="shared" si="10"/>
        <v>0</v>
      </c>
      <c r="C71" s="31">
        <f>COUNTIFS(Data!$G$3:$G$491,A71,Data!$C$3:$C$491,$A$64)</f>
        <v>0</v>
      </c>
      <c r="D71" s="31">
        <f>SUMIFS(Data!$Y$3:$Y$491,Data!$G$3:$G$491,A71,Data!$AC$3:$AC$491,D$2,Data!$C$3:$C$491,$A$64)</f>
        <v>0</v>
      </c>
      <c r="E71" s="31">
        <f>SUMIFS(Data!$Y$3:$Y$491,Data!$G$3:$G$491,A71,Data!$AC$3:$AC$491,E$2,Data!$C$3:$C$491,$A$64)</f>
        <v>0</v>
      </c>
      <c r="F71" s="31">
        <f>SUMIFS(Data!$Y$3:$Y$491,Data!$G$3:$G$491,A71,Data!$AC$3:$AC$491,F$2,Data!$C$3:$C$491,$A$64)</f>
        <v>0</v>
      </c>
      <c r="G71" s="31">
        <f>SUMIFS(Data!$Y$3:$Y$491,Data!$G$3:$G$491,A71,Data!$AC$3:$AC$491,G$2,Data!$C$3:$C$491,$A$64)</f>
        <v>0</v>
      </c>
      <c r="H71" s="31">
        <f>SUMIFS(Data!$Y$3:$Y$491,Data!$G$3:$G$491,A71,Data!$AC$3:$AC$491,H$2,Data!$C$3:$C$491,$A$64)</f>
        <v>0</v>
      </c>
      <c r="I71" s="31">
        <f>SUMIFS(Data!$Y$3:$Y$491,Data!$G$3:$G$491,A71,Data!$AC$3:$AC$491,I$2,Data!$C$3:$C$491,$A$64)</f>
        <v>0</v>
      </c>
      <c r="J71" s="32">
        <f>SUMIFS(Data!$AA$3:$AA$491,Data!$G$3:$G$491,A71,Data!$C$3:$C$491,$A$64)</f>
        <v>0</v>
      </c>
      <c r="L71" s="105">
        <f t="shared" si="0"/>
        <v>0</v>
      </c>
    </row>
    <row r="72" spans="1:12" hidden="1" x14ac:dyDescent="0.2">
      <c r="A72" s="38" t="s">
        <v>727</v>
      </c>
      <c r="B72" s="31">
        <f t="shared" si="10"/>
        <v>0</v>
      </c>
      <c r="C72" s="31">
        <f>COUNTIFS(Data!$G$3:$G$491,A72,Data!$C$3:$C$491,$A$64)</f>
        <v>0</v>
      </c>
      <c r="D72" s="31">
        <f>SUMIFS(Data!$Y$3:$Y$491,Data!$G$3:$G$491,A72,Data!$AC$3:$AC$491,D$2,Data!$C$3:$C$491,$A$64)</f>
        <v>0</v>
      </c>
      <c r="E72" s="31">
        <f>SUMIFS(Data!$Y$3:$Y$491,Data!$G$3:$G$491,A72,Data!$AC$3:$AC$491,E$2,Data!$C$3:$C$491,$A$64)</f>
        <v>0</v>
      </c>
      <c r="F72" s="31">
        <f>SUMIFS(Data!$Y$3:$Y$491,Data!$G$3:$G$491,A72,Data!$AC$3:$AC$491,F$2,Data!$C$3:$C$491,$A$64)</f>
        <v>0</v>
      </c>
      <c r="G72" s="31">
        <f>SUMIFS(Data!$Y$3:$Y$491,Data!$G$3:$G$491,A72,Data!$AC$3:$AC$491,G$2,Data!$C$3:$C$491,$A$64)</f>
        <v>0</v>
      </c>
      <c r="H72" s="31">
        <f>SUMIFS(Data!$Y$3:$Y$491,Data!$G$3:$G$491,A72,Data!$AC$3:$AC$491,H$2,Data!$C$3:$C$491,$A$64)</f>
        <v>0</v>
      </c>
      <c r="I72" s="31">
        <f>SUMIFS(Data!$Y$3:$Y$491,Data!$G$3:$G$491,A72,Data!$AC$3:$AC$491,I$2,Data!$C$3:$C$491,$A$64)</f>
        <v>0</v>
      </c>
      <c r="J72" s="32">
        <f>SUMIFS(Data!$AA$3:$AA$491,Data!$G$3:$G$491,A72,Data!$C$3:$C$491,$A$64)</f>
        <v>0</v>
      </c>
      <c r="L72" s="105">
        <f t="shared" si="0"/>
        <v>0</v>
      </c>
    </row>
    <row r="73" spans="1:12" hidden="1" x14ac:dyDescent="0.2">
      <c r="A73" s="38" t="s">
        <v>85</v>
      </c>
      <c r="B73" s="31">
        <f t="shared" si="10"/>
        <v>0</v>
      </c>
      <c r="C73" s="31">
        <f>COUNTIFS(Data!$G$3:$G$491,A73,Data!$C$3:$C$491,$A$64)</f>
        <v>0</v>
      </c>
      <c r="D73" s="31">
        <f>SUMIFS(Data!$Y$3:$Y$491,Data!$G$3:$G$491,A73,Data!$AC$3:$AC$491,D$2,Data!$C$3:$C$491,$A$64)</f>
        <v>0</v>
      </c>
      <c r="E73" s="31">
        <f>SUMIFS(Data!$Y$3:$Y$491,Data!$G$3:$G$491,A73,Data!$AC$3:$AC$491,E$2,Data!$C$3:$C$491,$A$64)</f>
        <v>0</v>
      </c>
      <c r="F73" s="31">
        <f>SUMIFS(Data!$Y$3:$Y$491,Data!$G$3:$G$491,A73,Data!$AC$3:$AC$491,F$2,Data!$C$3:$C$491,$A$64)</f>
        <v>0</v>
      </c>
      <c r="G73" s="31">
        <f>SUMIFS(Data!$Y$3:$Y$491,Data!$G$3:$G$491,A73,Data!$AC$3:$AC$491,G$2,Data!$C$3:$C$491,$A$64)</f>
        <v>0</v>
      </c>
      <c r="H73" s="31">
        <f>SUMIFS(Data!$Y$3:$Y$491,Data!$G$3:$G$491,A73,Data!$AC$3:$AC$491,H$2,Data!$C$3:$C$491,$A$64)</f>
        <v>0</v>
      </c>
      <c r="I73" s="31">
        <f>SUMIFS(Data!$Y$3:$Y$491,Data!$G$3:$G$491,A73,Data!$AC$3:$AC$491,I$2,Data!$C$3:$C$491,$A$64)</f>
        <v>0</v>
      </c>
      <c r="J73" s="32">
        <f>SUMIFS(Data!$AA$3:$AA$491,Data!$G$3:$G$491,A73,Data!$C$3:$C$491,$A$64)</f>
        <v>0</v>
      </c>
      <c r="L73" s="105">
        <f t="shared" si="0"/>
        <v>0</v>
      </c>
    </row>
    <row r="74" spans="1:12" hidden="1" x14ac:dyDescent="0.2">
      <c r="A74" s="38" t="s">
        <v>790</v>
      </c>
      <c r="B74" s="31">
        <f t="shared" si="10"/>
        <v>0</v>
      </c>
      <c r="C74" s="31">
        <f>COUNTIFS(Data!$G$3:$G$491,A74,Data!$C$3:$C$491,$A$64)</f>
        <v>0</v>
      </c>
      <c r="D74" s="31">
        <f>SUMIFS(Data!$Y$3:$Y$491,Data!$G$3:$G$491,A74,Data!$AC$3:$AC$491,D$2,Data!$C$3:$C$491,$A$64)</f>
        <v>0</v>
      </c>
      <c r="E74" s="31">
        <f>SUMIFS(Data!$Y$3:$Y$491,Data!$G$3:$G$491,A74,Data!$AC$3:$AC$491,E$2,Data!$C$3:$C$491,$A$64)</f>
        <v>0</v>
      </c>
      <c r="F74" s="31">
        <f>SUMIFS(Data!$Y$3:$Y$491,Data!$G$3:$G$491,A74,Data!$AC$3:$AC$491,F$2,Data!$C$3:$C$491,$A$64)</f>
        <v>0</v>
      </c>
      <c r="G74" s="31">
        <f>SUMIFS(Data!$Y$3:$Y$491,Data!$G$3:$G$491,A74,Data!$AC$3:$AC$491,G$2,Data!$C$3:$C$491,$A$64)</f>
        <v>0</v>
      </c>
      <c r="H74" s="31">
        <f>SUMIFS(Data!$Y$3:$Y$491,Data!$G$3:$G$491,A74,Data!$AC$3:$AC$491,H$2,Data!$C$3:$C$491,$A$64)</f>
        <v>0</v>
      </c>
      <c r="I74" s="31">
        <f>SUMIFS(Data!$Y$3:$Y$491,Data!$G$3:$G$491,A74,Data!$AC$3:$AC$491,I$2,Data!$C$3:$C$491,$A$64)</f>
        <v>0</v>
      </c>
      <c r="J74" s="32">
        <f>SUMIFS(Data!$AA$3:$AA$491,Data!$G$3:$G$491,A74,Data!$C$3:$C$491,$A$64)</f>
        <v>0</v>
      </c>
      <c r="L74" s="105">
        <f t="shared" si="0"/>
        <v>0</v>
      </c>
    </row>
    <row r="75" spans="1:12" hidden="1" x14ac:dyDescent="0.2">
      <c r="A75" s="30" t="s">
        <v>455</v>
      </c>
      <c r="B75" s="31">
        <f t="shared" si="10"/>
        <v>0</v>
      </c>
      <c r="C75" s="31">
        <f>COUNTIFS(Data!$G$3:$G$491,A75,Data!$C$3:$C$491,$A$64)</f>
        <v>0</v>
      </c>
      <c r="D75" s="31">
        <f>SUMIFS(Data!$Y$3:$Y$491,Data!$G$3:$G$491,A75,Data!$AC$3:$AC$491,D$2,Data!$C$3:$C$491,$A$64)</f>
        <v>0</v>
      </c>
      <c r="E75" s="31">
        <f>SUMIFS(Data!$Y$3:$Y$491,Data!$G$3:$G$491,A75,Data!$AC$3:$AC$491,E$2,Data!$C$3:$C$491,$A$64)</f>
        <v>0</v>
      </c>
      <c r="F75" s="31">
        <f>SUMIFS(Data!$Y$3:$Y$491,Data!$G$3:$G$491,A75,Data!$AC$3:$AC$491,F$2,Data!$C$3:$C$491,$A$64)</f>
        <v>0</v>
      </c>
      <c r="G75" s="31">
        <f>SUMIFS(Data!$Y$3:$Y$491,Data!$G$3:$G$491,A75,Data!$AC$3:$AC$491,G$2,Data!$C$3:$C$491,$A$64)</f>
        <v>0</v>
      </c>
      <c r="H75" s="31">
        <f>SUMIFS(Data!$Y$3:$Y$491,Data!$G$3:$G$491,A75,Data!$AC$3:$AC$491,H$2,Data!$C$3:$C$491,$A$64)</f>
        <v>0</v>
      </c>
      <c r="I75" s="31">
        <f>SUMIFS(Data!$Y$3:$Y$491,Data!$G$3:$G$491,A75,Data!$AC$3:$AC$491,I$2,Data!$C$3:$C$491,$A$64)</f>
        <v>0</v>
      </c>
      <c r="J75" s="32">
        <f>SUMIFS(Data!$AA$3:$AA$491,Data!$G$3:$G$491,A75,Data!$C$3:$C$491,$A$64)</f>
        <v>0</v>
      </c>
      <c r="L75" s="105">
        <f t="shared" si="0"/>
        <v>0</v>
      </c>
    </row>
    <row r="76" spans="1:12" hidden="1" x14ac:dyDescent="0.2">
      <c r="A76" s="30" t="s">
        <v>636</v>
      </c>
      <c r="B76" s="31">
        <f t="shared" si="10"/>
        <v>0</v>
      </c>
      <c r="C76" s="31">
        <f>COUNTIFS(Data!$G$3:$G$491,A76,Data!$C$3:$C$491,$A$64)</f>
        <v>0</v>
      </c>
      <c r="D76" s="31">
        <f>SUMIFS(Data!$Y$3:$Y$491,Data!$G$3:$G$491,A76,Data!$AC$3:$AC$491,D$2,Data!$C$3:$C$491,$A$64)</f>
        <v>0</v>
      </c>
      <c r="E76" s="31">
        <f>SUMIFS(Data!$Y$3:$Y$491,Data!$G$3:$G$491,A76,Data!$AC$3:$AC$491,E$2,Data!$C$3:$C$491,$A$64)</f>
        <v>0</v>
      </c>
      <c r="F76" s="31">
        <f>SUMIFS(Data!$Y$3:$Y$491,Data!$G$3:$G$491,A76,Data!$AC$3:$AC$491,F$2,Data!$C$3:$C$491,$A$64)</f>
        <v>0</v>
      </c>
      <c r="G76" s="31">
        <f>SUMIFS(Data!$Y$3:$Y$491,Data!$G$3:$G$491,A76,Data!$AC$3:$AC$491,G$2,Data!$C$3:$C$491,$A$64)</f>
        <v>0</v>
      </c>
      <c r="H76" s="31">
        <f>SUMIFS(Data!$Y$3:$Y$491,Data!$G$3:$G$491,A76,Data!$AC$3:$AC$491,H$2,Data!$C$3:$C$491,$A$64)</f>
        <v>0</v>
      </c>
      <c r="I76" s="31">
        <f>SUMIFS(Data!$Y$3:$Y$491,Data!$G$3:$G$491,A76,Data!$AC$3:$AC$491,I$2,Data!$C$3:$C$491,$A$64)</f>
        <v>0</v>
      </c>
      <c r="J76" s="32">
        <f>SUMIFS(Data!$AA$3:$AA$491,Data!$G$3:$G$491,A76,Data!$C$3:$C$491,$A$64)</f>
        <v>0</v>
      </c>
      <c r="L76" s="105">
        <f t="shared" si="0"/>
        <v>0</v>
      </c>
    </row>
    <row r="77" spans="1:12" x14ac:dyDescent="0.2">
      <c r="A77" s="30" t="s">
        <v>3</v>
      </c>
      <c r="B77" s="31">
        <f t="shared" si="10"/>
        <v>786</v>
      </c>
      <c r="C77" s="31">
        <f>COUNTIFS(Data!$G$3:$G$491,A77,Data!$C$3:$C$491,$A$64)</f>
        <v>5</v>
      </c>
      <c r="D77" s="31">
        <f>SUMIFS(Data!$Y$3:$Y$491,Data!$G$3:$G$491,A77,Data!$AC$3:$AC$491,D$2,Data!$C$3:$C$491,$A$64)</f>
        <v>183</v>
      </c>
      <c r="E77" s="31">
        <f>SUMIFS(Data!$Y$3:$Y$491,Data!$G$3:$G$491,A77,Data!$AC$3:$AC$491,E$2,Data!$C$3:$C$491,$A$64)</f>
        <v>603</v>
      </c>
      <c r="F77" s="31">
        <f>SUMIFS(Data!$Y$3:$Y$491,Data!$G$3:$G$491,A77,Data!$AC$3:$AC$491,F$2,Data!$C$3:$C$491,$A$64)</f>
        <v>0</v>
      </c>
      <c r="G77" s="31">
        <f>SUMIFS(Data!$Y$3:$Y$491,Data!$G$3:$G$491,A77,Data!$AC$3:$AC$491,G$2,Data!$C$3:$C$491,$A$64)</f>
        <v>0</v>
      </c>
      <c r="H77" s="31">
        <f>SUMIFS(Data!$Y$3:$Y$491,Data!$G$3:$G$491,A77,Data!$AC$3:$AC$491,H$2,Data!$C$3:$C$491,$A$64)</f>
        <v>0</v>
      </c>
      <c r="I77" s="31">
        <f>SUMIFS(Data!$Y$3:$Y$491,Data!$G$3:$G$491,A77,Data!$AC$3:$AC$491,I$2,Data!$C$3:$C$491,$A$64)</f>
        <v>0</v>
      </c>
      <c r="J77" s="32">
        <f>SUMIFS(Data!$AA$3:$AA$491,Data!$G$3:$G$491,A77,Data!$C$3:$C$491,$A$64)</f>
        <v>0</v>
      </c>
      <c r="L77" s="105">
        <f t="shared" si="0"/>
        <v>1577</v>
      </c>
    </row>
    <row r="78" spans="1:12" ht="15" thickBot="1" x14ac:dyDescent="0.25">
      <c r="A78" s="61" t="s">
        <v>909</v>
      </c>
      <c r="B78" s="62">
        <f>SUM(B65:B77)</f>
        <v>786</v>
      </c>
      <c r="C78" s="62">
        <f t="shared" ref="C78:J78" si="11">SUM(C65:C77)</f>
        <v>5</v>
      </c>
      <c r="D78" s="62">
        <f t="shared" si="11"/>
        <v>183</v>
      </c>
      <c r="E78" s="62">
        <f t="shared" si="11"/>
        <v>603</v>
      </c>
      <c r="F78" s="62">
        <f t="shared" si="11"/>
        <v>0</v>
      </c>
      <c r="G78" s="62">
        <f t="shared" si="11"/>
        <v>0</v>
      </c>
      <c r="H78" s="62">
        <f t="shared" si="11"/>
        <v>0</v>
      </c>
      <c r="I78" s="62">
        <f t="shared" si="11"/>
        <v>0</v>
      </c>
      <c r="J78" s="63">
        <f t="shared" si="11"/>
        <v>0</v>
      </c>
      <c r="L78" s="105">
        <f t="shared" si="0"/>
        <v>1577</v>
      </c>
    </row>
    <row r="79" spans="1:12" x14ac:dyDescent="0.2">
      <c r="A79" s="171" t="str">
        <f>Supervisors!A8</f>
        <v>Jeannette Lockwood</v>
      </c>
      <c r="B79" s="172"/>
      <c r="C79" s="172"/>
      <c r="D79" s="176">
        <v>1</v>
      </c>
      <c r="E79" s="176"/>
      <c r="F79" s="176"/>
      <c r="G79" s="176"/>
      <c r="H79" s="176"/>
      <c r="I79" s="176"/>
      <c r="J79" s="177"/>
      <c r="L79" s="105">
        <f t="shared" si="0"/>
        <v>1</v>
      </c>
    </row>
    <row r="80" spans="1:12" hidden="1" x14ac:dyDescent="0.2">
      <c r="A80" s="30" t="s">
        <v>12</v>
      </c>
      <c r="B80" s="31">
        <f t="shared" ref="B80:B92" si="12">SUM(D80:J80)</f>
        <v>0</v>
      </c>
      <c r="C80" s="31">
        <f>COUNTIFS(Data!$G$3:$G$491,A80,Data!$C$3:$C$491,$A$79)</f>
        <v>0</v>
      </c>
      <c r="D80" s="31">
        <f>SUMIFS(Data!$Y$3:$Y$491,Data!$G$3:$G$491,A80,Data!$AC$3:$AC$491,D$2,Data!$C$3:$C$491,$A$79)</f>
        <v>0</v>
      </c>
      <c r="E80" s="31">
        <f>SUMIFS(Data!$Y$3:$Y$491,Data!$G$3:$G$491,A80,Data!$AC$3:$AC$491,E$2,Data!$C$3:$C$491,$A$79)</f>
        <v>0</v>
      </c>
      <c r="F80" s="31">
        <f>SUMIFS(Data!$Y$3:$Y$491,Data!$G$3:$G$491,A80,Data!$AC$3:$AC$491,F$2,Data!$C$3:$C$491,$A$79)</f>
        <v>0</v>
      </c>
      <c r="G80" s="31">
        <f>SUMIFS(Data!$Y$3:$Y$491,Data!$G$3:$G$491,A80,Data!$AC$3:$AC$491,G$2,Data!$C$3:$C$491,$A$79)</f>
        <v>0</v>
      </c>
      <c r="H80" s="31">
        <f>SUMIFS(Data!$Y$3:$Y$491,Data!$G$3:$G$491,A80,Data!$AC$3:$AC$491,H$2,Data!$C$3:$C$491,$A$79)</f>
        <v>0</v>
      </c>
      <c r="I80" s="31">
        <f>SUMIFS(Data!$Y$3:$Y$491,Data!$G$3:$G$491,A80,Data!$AC$3:$AC$491,I$2,Data!$C$3:$C$491,$A$79)</f>
        <v>0</v>
      </c>
      <c r="J80" s="32">
        <f>SUMIFS(Data!$AA$3:$AA$491,Data!$G$3:$G$491,A80,Data!$C$3:$C$491,$A$79)</f>
        <v>0</v>
      </c>
      <c r="L80" s="105">
        <f t="shared" si="0"/>
        <v>0</v>
      </c>
    </row>
    <row r="81" spans="1:12" hidden="1" x14ac:dyDescent="0.2">
      <c r="A81" s="38" t="s">
        <v>335</v>
      </c>
      <c r="B81" s="31">
        <f t="shared" si="12"/>
        <v>0</v>
      </c>
      <c r="C81" s="31">
        <f>COUNTIFS(Data!$G$3:$G$491,A81,Data!$C$3:$C$491,$A$79)</f>
        <v>0</v>
      </c>
      <c r="D81" s="31">
        <f>SUMIFS(Data!$Y$3:$Y$491,Data!$G$3:$G$491,A81,Data!$AC$3:$AC$491,D$2,Data!$C$3:$C$491,$A$79)</f>
        <v>0</v>
      </c>
      <c r="E81" s="31">
        <f>SUMIFS(Data!$Y$3:$Y$491,Data!$G$3:$G$491,A81,Data!$AC$3:$AC$491,E$2,Data!$C$3:$C$491,$A$79)</f>
        <v>0</v>
      </c>
      <c r="F81" s="31">
        <f>SUMIFS(Data!$Y$3:$Y$491,Data!$G$3:$G$491,A81,Data!$AC$3:$AC$491,F$2,Data!$C$3:$C$491,$A$79)</f>
        <v>0</v>
      </c>
      <c r="G81" s="31">
        <f>SUMIFS(Data!$Y$3:$Y$491,Data!$G$3:$G$491,A81,Data!$AC$3:$AC$491,G$2,Data!$C$3:$C$491,$A$79)</f>
        <v>0</v>
      </c>
      <c r="H81" s="31">
        <f>SUMIFS(Data!$Y$3:$Y$491,Data!$G$3:$G$491,A81,Data!$AC$3:$AC$491,H$2,Data!$C$3:$C$491,$A$79)</f>
        <v>0</v>
      </c>
      <c r="I81" s="31">
        <f>SUMIFS(Data!$Y$3:$Y$491,Data!$G$3:$G$491,A81,Data!$AC$3:$AC$491,I$2,Data!$C$3:$C$491,$A$79)</f>
        <v>0</v>
      </c>
      <c r="J81" s="32">
        <f>SUMIFS(Data!$AA$3:$AA$491,Data!$G$3:$G$491,A81,Data!$C$3:$C$491,$A$79)</f>
        <v>0</v>
      </c>
      <c r="L81" s="105">
        <f t="shared" si="0"/>
        <v>0</v>
      </c>
    </row>
    <row r="82" spans="1:12" hidden="1" x14ac:dyDescent="0.2">
      <c r="A82" s="38" t="s">
        <v>745</v>
      </c>
      <c r="B82" s="31">
        <f t="shared" si="12"/>
        <v>0</v>
      </c>
      <c r="C82" s="31">
        <f>COUNTIFS(Data!$G$3:$G$491,A82,Data!$C$3:$C$491,$A$79)</f>
        <v>0</v>
      </c>
      <c r="D82" s="31">
        <f>SUMIFS(Data!$Y$3:$Y$491,Data!$G$3:$G$491,A82,Data!$AC$3:$AC$491,D$2,Data!$C$3:$C$491,$A$79)</f>
        <v>0</v>
      </c>
      <c r="E82" s="31">
        <f>SUMIFS(Data!$Y$3:$Y$491,Data!$G$3:$G$491,A82,Data!$AC$3:$AC$491,E$2,Data!$C$3:$C$491,$A$79)</f>
        <v>0</v>
      </c>
      <c r="F82" s="31">
        <f>SUMIFS(Data!$Y$3:$Y$491,Data!$G$3:$G$491,A82,Data!$AC$3:$AC$491,F$2,Data!$C$3:$C$491,$A$79)</f>
        <v>0</v>
      </c>
      <c r="G82" s="31">
        <f>SUMIFS(Data!$Y$3:$Y$491,Data!$G$3:$G$491,A82,Data!$AC$3:$AC$491,G$2,Data!$C$3:$C$491,$A$79)</f>
        <v>0</v>
      </c>
      <c r="H82" s="31">
        <f>SUMIFS(Data!$Y$3:$Y$491,Data!$G$3:$G$491,A82,Data!$AC$3:$AC$491,H$2,Data!$C$3:$C$491,$A$79)</f>
        <v>0</v>
      </c>
      <c r="I82" s="31">
        <f>SUMIFS(Data!$Y$3:$Y$491,Data!$G$3:$G$491,A82,Data!$AC$3:$AC$491,I$2,Data!$C$3:$C$491,$A$79)</f>
        <v>0</v>
      </c>
      <c r="J82" s="32">
        <f>SUMIFS(Data!$AA$3:$AA$491,Data!$G$3:$G$491,A82,Data!$C$3:$C$491,$A$79)</f>
        <v>0</v>
      </c>
      <c r="L82" s="105">
        <f t="shared" si="0"/>
        <v>0</v>
      </c>
    </row>
    <row r="83" spans="1:12" hidden="1" x14ac:dyDescent="0.2">
      <c r="A83" s="38" t="s">
        <v>22</v>
      </c>
      <c r="B83" s="31">
        <f t="shared" si="12"/>
        <v>0</v>
      </c>
      <c r="C83" s="31">
        <f>COUNTIFS(Data!$G$3:$G$491,A83,Data!$C$3:$C$491,$A$79)</f>
        <v>0</v>
      </c>
      <c r="D83" s="31">
        <f>SUMIFS(Data!$Y$3:$Y$491,Data!$G$3:$G$491,A83,Data!$AC$3:$AC$491,D$2,Data!$C$3:$C$491,$A$79)</f>
        <v>0</v>
      </c>
      <c r="E83" s="31">
        <f>SUMIFS(Data!$Y$3:$Y$491,Data!$G$3:$G$491,A83,Data!$AC$3:$AC$491,E$2,Data!$C$3:$C$491,$A$79)</f>
        <v>0</v>
      </c>
      <c r="F83" s="31">
        <f>SUMIFS(Data!$Y$3:$Y$491,Data!$G$3:$G$491,A83,Data!$AC$3:$AC$491,F$2,Data!$C$3:$C$491,$A$79)</f>
        <v>0</v>
      </c>
      <c r="G83" s="31">
        <f>SUMIFS(Data!$Y$3:$Y$491,Data!$G$3:$G$491,A83,Data!$AC$3:$AC$491,G$2,Data!$C$3:$C$491,$A$79)</f>
        <v>0</v>
      </c>
      <c r="H83" s="31">
        <f>SUMIFS(Data!$Y$3:$Y$491,Data!$G$3:$G$491,A83,Data!$AC$3:$AC$491,H$2,Data!$C$3:$C$491,$A$79)</f>
        <v>0</v>
      </c>
      <c r="I83" s="31">
        <f>SUMIFS(Data!$Y$3:$Y$491,Data!$G$3:$G$491,A83,Data!$AC$3:$AC$491,I$2,Data!$C$3:$C$491,$A$79)</f>
        <v>0</v>
      </c>
      <c r="J83" s="32">
        <f>SUMIFS(Data!$AA$3:$AA$491,Data!$G$3:$G$491,A83,Data!$C$3:$C$491,$A$79)</f>
        <v>0</v>
      </c>
      <c r="L83" s="105">
        <f t="shared" si="0"/>
        <v>0</v>
      </c>
    </row>
    <row r="84" spans="1:12" hidden="1" x14ac:dyDescent="0.2">
      <c r="A84" s="38" t="s">
        <v>367</v>
      </c>
      <c r="B84" s="31">
        <f t="shared" si="12"/>
        <v>0</v>
      </c>
      <c r="C84" s="31">
        <f>COUNTIFS(Data!$G$3:$G$491,A84,Data!$C$3:$C$491,$A$79)</f>
        <v>0</v>
      </c>
      <c r="D84" s="31">
        <f>SUMIFS(Data!$Y$3:$Y$491,Data!$G$3:$G$491,A84,Data!$AC$3:$AC$491,D$2,Data!$C$3:$C$491,$A$79)</f>
        <v>0</v>
      </c>
      <c r="E84" s="31">
        <f>SUMIFS(Data!$Y$3:$Y$491,Data!$G$3:$G$491,A84,Data!$AC$3:$AC$491,E$2,Data!$C$3:$C$491,$A$79)</f>
        <v>0</v>
      </c>
      <c r="F84" s="31">
        <f>SUMIFS(Data!$Y$3:$Y$491,Data!$G$3:$G$491,A84,Data!$AC$3:$AC$491,F$2,Data!$C$3:$C$491,$A$79)</f>
        <v>0</v>
      </c>
      <c r="G84" s="31">
        <f>SUMIFS(Data!$Y$3:$Y$491,Data!$G$3:$G$491,A84,Data!$AC$3:$AC$491,G$2,Data!$C$3:$C$491,$A$79)</f>
        <v>0</v>
      </c>
      <c r="H84" s="31">
        <f>SUMIFS(Data!$Y$3:$Y$491,Data!$G$3:$G$491,A84,Data!$AC$3:$AC$491,H$2,Data!$C$3:$C$491,$A$79)</f>
        <v>0</v>
      </c>
      <c r="I84" s="31">
        <f>SUMIFS(Data!$Y$3:$Y$491,Data!$G$3:$G$491,A84,Data!$AC$3:$AC$491,I$2,Data!$C$3:$C$491,$A$79)</f>
        <v>0</v>
      </c>
      <c r="J84" s="32">
        <f>SUMIFS(Data!$AA$3:$AA$491,Data!$G$3:$G$491,A84,Data!$C$3:$C$491,$A$79)</f>
        <v>0</v>
      </c>
      <c r="L84" s="105">
        <f t="shared" ref="L84:L162" si="13">SUM(B84:J84)</f>
        <v>0</v>
      </c>
    </row>
    <row r="85" spans="1:12" hidden="1" x14ac:dyDescent="0.2">
      <c r="A85" s="38" t="s">
        <v>75</v>
      </c>
      <c r="B85" s="31">
        <f t="shared" si="12"/>
        <v>0</v>
      </c>
      <c r="C85" s="31">
        <f>COUNTIFS(Data!$G$3:$G$491,A85,Data!$C$3:$C$491,$A$79)</f>
        <v>0</v>
      </c>
      <c r="D85" s="31">
        <f>SUMIFS(Data!$Y$3:$Y$491,Data!$G$3:$G$491,A85,Data!$AC$3:$AC$491,D$2,Data!$C$3:$C$491,$A$79)</f>
        <v>0</v>
      </c>
      <c r="E85" s="31">
        <f>SUMIFS(Data!$Y$3:$Y$491,Data!$G$3:$G$491,A85,Data!$AC$3:$AC$491,E$2,Data!$C$3:$C$491,$A$79)</f>
        <v>0</v>
      </c>
      <c r="F85" s="31">
        <f>SUMIFS(Data!$Y$3:$Y$491,Data!$G$3:$G$491,A85,Data!$AC$3:$AC$491,F$2,Data!$C$3:$C$491,$A$79)</f>
        <v>0</v>
      </c>
      <c r="G85" s="31">
        <f>SUMIFS(Data!$Y$3:$Y$491,Data!$G$3:$G$491,A85,Data!$AC$3:$AC$491,G$2,Data!$C$3:$C$491,$A$79)</f>
        <v>0</v>
      </c>
      <c r="H85" s="31">
        <f>SUMIFS(Data!$Y$3:$Y$491,Data!$G$3:$G$491,A85,Data!$AC$3:$AC$491,H$2,Data!$C$3:$C$491,$A$79)</f>
        <v>0</v>
      </c>
      <c r="I85" s="31">
        <f>SUMIFS(Data!$Y$3:$Y$491,Data!$G$3:$G$491,A85,Data!$AC$3:$AC$491,I$2,Data!$C$3:$C$491,$A$79)</f>
        <v>0</v>
      </c>
      <c r="J85" s="32">
        <f>SUMIFS(Data!$AA$3:$AA$491,Data!$G$3:$G$491,A85,Data!$C$3:$C$491,$A$79)</f>
        <v>0</v>
      </c>
      <c r="L85" s="105">
        <f t="shared" si="13"/>
        <v>0</v>
      </c>
    </row>
    <row r="86" spans="1:12" hidden="1" x14ac:dyDescent="0.2">
      <c r="A86" s="38" t="s">
        <v>368</v>
      </c>
      <c r="B86" s="31">
        <f t="shared" si="12"/>
        <v>0</v>
      </c>
      <c r="C86" s="31">
        <f>COUNTIFS(Data!$G$3:$G$491,A86,Data!$C$3:$C$491,$A$79)</f>
        <v>0</v>
      </c>
      <c r="D86" s="31">
        <f>SUMIFS(Data!$Y$3:$Y$491,Data!$G$3:$G$491,A86,Data!$AC$3:$AC$491,D$2,Data!$C$3:$C$491,$A$79)</f>
        <v>0</v>
      </c>
      <c r="E86" s="31">
        <f>SUMIFS(Data!$Y$3:$Y$491,Data!$G$3:$G$491,A86,Data!$AC$3:$AC$491,E$2,Data!$C$3:$C$491,$A$79)</f>
        <v>0</v>
      </c>
      <c r="F86" s="31">
        <f>SUMIFS(Data!$Y$3:$Y$491,Data!$G$3:$G$491,A86,Data!$AC$3:$AC$491,F$2,Data!$C$3:$C$491,$A$79)</f>
        <v>0</v>
      </c>
      <c r="G86" s="31">
        <f>SUMIFS(Data!$Y$3:$Y$491,Data!$G$3:$G$491,A86,Data!$AC$3:$AC$491,G$2,Data!$C$3:$C$491,$A$79)</f>
        <v>0</v>
      </c>
      <c r="H86" s="31">
        <f>SUMIFS(Data!$Y$3:$Y$491,Data!$G$3:$G$491,A86,Data!$AC$3:$AC$491,H$2,Data!$C$3:$C$491,$A$79)</f>
        <v>0</v>
      </c>
      <c r="I86" s="31">
        <f>SUMIFS(Data!$Y$3:$Y$491,Data!$G$3:$G$491,A86,Data!$AC$3:$AC$491,I$2,Data!$C$3:$C$491,$A$79)</f>
        <v>0</v>
      </c>
      <c r="J86" s="32">
        <f>SUMIFS(Data!$AA$3:$AA$491,Data!$G$3:$G$491,A86,Data!$C$3:$C$491,$A$79)</f>
        <v>0</v>
      </c>
      <c r="L86" s="105">
        <f t="shared" si="13"/>
        <v>0</v>
      </c>
    </row>
    <row r="87" spans="1:12" hidden="1" x14ac:dyDescent="0.2">
      <c r="A87" s="38" t="s">
        <v>727</v>
      </c>
      <c r="B87" s="31">
        <f t="shared" si="12"/>
        <v>0</v>
      </c>
      <c r="C87" s="31">
        <f>COUNTIFS(Data!$G$3:$G$491,A87,Data!$C$3:$C$491,$A$79)</f>
        <v>0</v>
      </c>
      <c r="D87" s="31">
        <f>SUMIFS(Data!$Y$3:$Y$491,Data!$G$3:$G$491,A87,Data!$AC$3:$AC$491,D$2,Data!$C$3:$C$491,$A$79)</f>
        <v>0</v>
      </c>
      <c r="E87" s="31">
        <f>SUMIFS(Data!$Y$3:$Y$491,Data!$G$3:$G$491,A87,Data!$AC$3:$AC$491,E$2,Data!$C$3:$C$491,$A$79)</f>
        <v>0</v>
      </c>
      <c r="F87" s="31">
        <f>SUMIFS(Data!$Y$3:$Y$491,Data!$G$3:$G$491,A87,Data!$AC$3:$AC$491,F$2,Data!$C$3:$C$491,$A$79)</f>
        <v>0</v>
      </c>
      <c r="G87" s="31">
        <f>SUMIFS(Data!$Y$3:$Y$491,Data!$G$3:$G$491,A87,Data!$AC$3:$AC$491,G$2,Data!$C$3:$C$491,$A$79)</f>
        <v>0</v>
      </c>
      <c r="H87" s="31">
        <f>SUMIFS(Data!$Y$3:$Y$491,Data!$G$3:$G$491,A87,Data!$AC$3:$AC$491,H$2,Data!$C$3:$C$491,$A$79)</f>
        <v>0</v>
      </c>
      <c r="I87" s="31">
        <f>SUMIFS(Data!$Y$3:$Y$491,Data!$G$3:$G$491,A87,Data!$AC$3:$AC$491,I$2,Data!$C$3:$C$491,$A$79)</f>
        <v>0</v>
      </c>
      <c r="J87" s="32">
        <f>SUMIFS(Data!$AA$3:$AA$491,Data!$G$3:$G$491,A87,Data!$C$3:$C$491,$A$79)</f>
        <v>0</v>
      </c>
      <c r="L87" s="105">
        <f t="shared" si="13"/>
        <v>0</v>
      </c>
    </row>
    <row r="88" spans="1:12" hidden="1" x14ac:dyDescent="0.2">
      <c r="A88" s="38" t="s">
        <v>85</v>
      </c>
      <c r="B88" s="31">
        <f t="shared" si="12"/>
        <v>0</v>
      </c>
      <c r="C88" s="31">
        <f>COUNTIFS(Data!$G$3:$G$491,A88,Data!$C$3:$C$491,$A$79)</f>
        <v>0</v>
      </c>
      <c r="D88" s="31">
        <f>SUMIFS(Data!$Y$3:$Y$491,Data!$G$3:$G$491,A88,Data!$AC$3:$AC$491,D$2,Data!$C$3:$C$491,$A$79)</f>
        <v>0</v>
      </c>
      <c r="E88" s="31">
        <f>SUMIFS(Data!$Y$3:$Y$491,Data!$G$3:$G$491,A88,Data!$AC$3:$AC$491,E$2,Data!$C$3:$C$491,$A$79)</f>
        <v>0</v>
      </c>
      <c r="F88" s="31">
        <f>SUMIFS(Data!$Y$3:$Y$491,Data!$G$3:$G$491,A88,Data!$AC$3:$AC$491,F$2,Data!$C$3:$C$491,$A$79)</f>
        <v>0</v>
      </c>
      <c r="G88" s="31">
        <f>SUMIFS(Data!$Y$3:$Y$491,Data!$G$3:$G$491,A88,Data!$AC$3:$AC$491,G$2,Data!$C$3:$C$491,$A$79)</f>
        <v>0</v>
      </c>
      <c r="H88" s="31">
        <f>SUMIFS(Data!$Y$3:$Y$491,Data!$G$3:$G$491,A88,Data!$AC$3:$AC$491,H$2,Data!$C$3:$C$491,$A$79)</f>
        <v>0</v>
      </c>
      <c r="I88" s="31">
        <f>SUMIFS(Data!$Y$3:$Y$491,Data!$G$3:$G$491,A88,Data!$AC$3:$AC$491,I$2,Data!$C$3:$C$491,$A$79)</f>
        <v>0</v>
      </c>
      <c r="J88" s="32">
        <f>SUMIFS(Data!$AA$3:$AA$491,Data!$G$3:$G$491,A88,Data!$C$3:$C$491,$A$79)</f>
        <v>0</v>
      </c>
      <c r="L88" s="105">
        <f t="shared" si="13"/>
        <v>0</v>
      </c>
    </row>
    <row r="89" spans="1:12" hidden="1" x14ac:dyDescent="0.2">
      <c r="A89" s="38" t="s">
        <v>790</v>
      </c>
      <c r="B89" s="31">
        <f t="shared" si="12"/>
        <v>0</v>
      </c>
      <c r="C89" s="31">
        <f>COUNTIFS(Data!$G$3:$G$491,A89,Data!$C$3:$C$491,$A$79)</f>
        <v>0</v>
      </c>
      <c r="D89" s="31">
        <f>SUMIFS(Data!$Y$3:$Y$491,Data!$G$3:$G$491,A89,Data!$AC$3:$AC$491,D$2,Data!$C$3:$C$491,$A$79)</f>
        <v>0</v>
      </c>
      <c r="E89" s="31">
        <f>SUMIFS(Data!$Y$3:$Y$491,Data!$G$3:$G$491,A89,Data!$AC$3:$AC$491,E$2,Data!$C$3:$C$491,$A$79)</f>
        <v>0</v>
      </c>
      <c r="F89" s="31">
        <f>SUMIFS(Data!$Y$3:$Y$491,Data!$G$3:$G$491,A89,Data!$AC$3:$AC$491,F$2,Data!$C$3:$C$491,$A$79)</f>
        <v>0</v>
      </c>
      <c r="G89" s="31">
        <f>SUMIFS(Data!$Y$3:$Y$491,Data!$G$3:$G$491,A89,Data!$AC$3:$AC$491,G$2,Data!$C$3:$C$491,$A$79)</f>
        <v>0</v>
      </c>
      <c r="H89" s="31">
        <f>SUMIFS(Data!$Y$3:$Y$491,Data!$G$3:$G$491,A89,Data!$AC$3:$AC$491,H$2,Data!$C$3:$C$491,$A$79)</f>
        <v>0</v>
      </c>
      <c r="I89" s="31">
        <f>SUMIFS(Data!$Y$3:$Y$491,Data!$G$3:$G$491,A89,Data!$AC$3:$AC$491,I$2,Data!$C$3:$C$491,$A$79)</f>
        <v>0</v>
      </c>
      <c r="J89" s="32">
        <f>SUMIFS(Data!$AA$3:$AA$491,Data!$G$3:$G$491,A89,Data!$C$3:$C$491,$A$79)</f>
        <v>0</v>
      </c>
      <c r="L89" s="105">
        <f t="shared" si="13"/>
        <v>0</v>
      </c>
    </row>
    <row r="90" spans="1:12" x14ac:dyDescent="0.2">
      <c r="A90" s="30" t="s">
        <v>455</v>
      </c>
      <c r="B90" s="31">
        <f t="shared" si="12"/>
        <v>1245</v>
      </c>
      <c r="C90" s="31">
        <f>COUNTIFS(Data!$G$3:$G$491,A90,Data!$C$3:$C$491,$A$79)</f>
        <v>10</v>
      </c>
      <c r="D90" s="31">
        <f>SUMIFS(Data!$Y$3:$Y$491,Data!$G$3:$G$491,A90,Data!$AC$3:$AC$491,D$2,Data!$C$3:$C$491,$A$79)</f>
        <v>1245</v>
      </c>
      <c r="E90" s="31">
        <f>SUMIFS(Data!$Y$3:$Y$491,Data!$G$3:$G$491,A90,Data!$AC$3:$AC$491,E$2,Data!$C$3:$C$491,$A$79)</f>
        <v>0</v>
      </c>
      <c r="F90" s="31">
        <f>SUMIFS(Data!$Y$3:$Y$491,Data!$G$3:$G$491,A90,Data!$AC$3:$AC$491,F$2,Data!$C$3:$C$491,$A$79)</f>
        <v>0</v>
      </c>
      <c r="G90" s="31">
        <f>SUMIFS(Data!$Y$3:$Y$491,Data!$G$3:$G$491,A90,Data!$AC$3:$AC$491,G$2,Data!$C$3:$C$491,$A$79)</f>
        <v>0</v>
      </c>
      <c r="H90" s="31">
        <f>SUMIFS(Data!$Y$3:$Y$491,Data!$G$3:$G$491,A90,Data!$AC$3:$AC$491,H$2,Data!$C$3:$C$491,$A$79)</f>
        <v>0</v>
      </c>
      <c r="I90" s="31">
        <f>SUMIFS(Data!$Y$3:$Y$491,Data!$G$3:$G$491,A90,Data!$AC$3:$AC$491,I$2,Data!$C$3:$C$491,$A$79)</f>
        <v>0</v>
      </c>
      <c r="J90" s="32">
        <f>SUMIFS(Data!$AA$3:$AA$491,Data!$G$3:$G$491,A90,Data!$C$3:$C$491,$A$79)</f>
        <v>0</v>
      </c>
      <c r="L90" s="105">
        <f t="shared" si="13"/>
        <v>2500</v>
      </c>
    </row>
    <row r="91" spans="1:12" hidden="1" x14ac:dyDescent="0.2">
      <c r="A91" s="30" t="s">
        <v>636</v>
      </c>
      <c r="B91" s="31">
        <f t="shared" si="12"/>
        <v>0</v>
      </c>
      <c r="C91" s="31">
        <f>COUNTIFS(Data!$G$3:$G$491,A91,Data!$C$3:$C$491,$A$79)</f>
        <v>0</v>
      </c>
      <c r="D91" s="31">
        <f>SUMIFS(Data!$Y$3:$Y$491,Data!$G$3:$G$491,A91,Data!$AC$3:$AC$491,D$2,Data!$C$3:$C$491,$A$79)</f>
        <v>0</v>
      </c>
      <c r="E91" s="31">
        <f>SUMIFS(Data!$Y$3:$Y$491,Data!$G$3:$G$491,A91,Data!$AC$3:$AC$491,E$2,Data!$C$3:$C$491,$A$79)</f>
        <v>0</v>
      </c>
      <c r="F91" s="31">
        <f>SUMIFS(Data!$Y$3:$Y$491,Data!$G$3:$G$491,A91,Data!$AC$3:$AC$491,F$2,Data!$C$3:$C$491,$A$79)</f>
        <v>0</v>
      </c>
      <c r="G91" s="31">
        <f>SUMIFS(Data!$Y$3:$Y$491,Data!$G$3:$G$491,A91,Data!$AC$3:$AC$491,G$2,Data!$C$3:$C$491,$A$79)</f>
        <v>0</v>
      </c>
      <c r="H91" s="31">
        <f>SUMIFS(Data!$Y$3:$Y$491,Data!$G$3:$G$491,A91,Data!$AC$3:$AC$491,H$2,Data!$C$3:$C$491,$A$79)</f>
        <v>0</v>
      </c>
      <c r="I91" s="31">
        <f>SUMIFS(Data!$Y$3:$Y$491,Data!$G$3:$G$491,A91,Data!$AC$3:$AC$491,I$2,Data!$C$3:$C$491,$A$79)</f>
        <v>0</v>
      </c>
      <c r="J91" s="32">
        <f>SUMIFS(Data!$AA$3:$AA$491,Data!$G$3:$G$491,A91,Data!$C$3:$C$491,$A$79)</f>
        <v>0</v>
      </c>
      <c r="L91" s="105">
        <f t="shared" si="13"/>
        <v>0</v>
      </c>
    </row>
    <row r="92" spans="1:12" hidden="1" x14ac:dyDescent="0.2">
      <c r="A92" s="30" t="s">
        <v>3</v>
      </c>
      <c r="B92" s="31">
        <f t="shared" si="12"/>
        <v>0</v>
      </c>
      <c r="C92" s="31">
        <f>COUNTIFS(Data!$G$3:$G$491,A92,Data!$C$3:$C$491,$A$79)</f>
        <v>0</v>
      </c>
      <c r="D92" s="31">
        <f>SUMIFS(Data!$Y$3:$Y$491,Data!$G$3:$G$491,A92,Data!$AC$3:$AC$491,D$2,Data!$C$3:$C$491,$A$79)</f>
        <v>0</v>
      </c>
      <c r="E92" s="31">
        <f>SUMIFS(Data!$Y$3:$Y$491,Data!$G$3:$G$491,A92,Data!$AC$3:$AC$491,E$2,Data!$C$3:$C$491,$A$79)</f>
        <v>0</v>
      </c>
      <c r="F92" s="31">
        <f>SUMIFS(Data!$Y$3:$Y$491,Data!$G$3:$G$491,A92,Data!$AC$3:$AC$491,F$2,Data!$C$3:$C$491,$A$79)</f>
        <v>0</v>
      </c>
      <c r="G92" s="31">
        <f>SUMIFS(Data!$Y$3:$Y$491,Data!$G$3:$G$491,A92,Data!$AC$3:$AC$491,G$2,Data!$C$3:$C$491,$A$79)</f>
        <v>0</v>
      </c>
      <c r="H92" s="31">
        <f>SUMIFS(Data!$Y$3:$Y$491,Data!$G$3:$G$491,A92,Data!$AC$3:$AC$491,H$2,Data!$C$3:$C$491,$A$79)</f>
        <v>0</v>
      </c>
      <c r="I92" s="31">
        <f>SUMIFS(Data!$Y$3:$Y$491,Data!$G$3:$G$491,A92,Data!$AC$3:$AC$491,I$2,Data!$C$3:$C$491,$A$79)</f>
        <v>0</v>
      </c>
      <c r="J92" s="32">
        <f>SUMIFS(Data!$AA$3:$AA$491,Data!$G$3:$G$491,A92,Data!$C$3:$C$491,$A$79)</f>
        <v>0</v>
      </c>
      <c r="L92" s="105">
        <f t="shared" si="13"/>
        <v>0</v>
      </c>
    </row>
    <row r="93" spans="1:12" ht="15" thickBot="1" x14ac:dyDescent="0.25">
      <c r="A93" s="61" t="s">
        <v>909</v>
      </c>
      <c r="B93" s="62">
        <f>SUM(B80:B92)</f>
        <v>1245</v>
      </c>
      <c r="C93" s="62">
        <f t="shared" ref="C93:J93" si="14">SUM(C80:C92)</f>
        <v>10</v>
      </c>
      <c r="D93" s="62">
        <f t="shared" si="14"/>
        <v>1245</v>
      </c>
      <c r="E93" s="62">
        <f t="shared" si="14"/>
        <v>0</v>
      </c>
      <c r="F93" s="62">
        <f t="shared" si="14"/>
        <v>0</v>
      </c>
      <c r="G93" s="62">
        <f t="shared" si="14"/>
        <v>0</v>
      </c>
      <c r="H93" s="62">
        <f t="shared" si="14"/>
        <v>0</v>
      </c>
      <c r="I93" s="62">
        <f t="shared" si="14"/>
        <v>0</v>
      </c>
      <c r="J93" s="63">
        <f t="shared" si="14"/>
        <v>0</v>
      </c>
      <c r="L93" s="105">
        <f t="shared" si="13"/>
        <v>2500</v>
      </c>
    </row>
    <row r="94" spans="1:12" x14ac:dyDescent="0.2">
      <c r="A94" s="171" t="str">
        <f>Supervisors!A9</f>
        <v>Jennifer Peters</v>
      </c>
      <c r="B94" s="172"/>
      <c r="C94" s="172"/>
      <c r="D94" s="176">
        <v>1</v>
      </c>
      <c r="E94" s="176"/>
      <c r="F94" s="176"/>
      <c r="G94" s="176"/>
      <c r="H94" s="176"/>
      <c r="I94" s="176"/>
      <c r="J94" s="177"/>
      <c r="L94" s="105">
        <f t="shared" si="13"/>
        <v>1</v>
      </c>
    </row>
    <row r="95" spans="1:12" hidden="1" x14ac:dyDescent="0.2">
      <c r="A95" s="30" t="s">
        <v>12</v>
      </c>
      <c r="B95" s="31">
        <f t="shared" ref="B95:B107" si="15">SUM(D95:J95)</f>
        <v>0</v>
      </c>
      <c r="C95" s="31">
        <f>COUNTIFS(Data!$G$3:$G$491,A95,Data!$C$3:$C$491,$A$94)</f>
        <v>0</v>
      </c>
      <c r="D95" s="31">
        <f>SUMIFS(Data!$Y$3:$Y$491,Data!$G$3:$G$491,A95,Data!$AC$3:$AC$491,D$2,Data!$C$3:$C$491,$A$94)</f>
        <v>0</v>
      </c>
      <c r="E95" s="31">
        <f>SUMIFS(Data!$Y$3:$Y$491,Data!$G$3:$G$491,A95,Data!$AC$3:$AC$491,E$2,Data!$C$3:$C$491,$A$94)</f>
        <v>0</v>
      </c>
      <c r="F95" s="31">
        <f>SUMIFS(Data!$Y$3:$Y$491,Data!$G$3:$G$491,A95,Data!$AC$3:$AC$491,F$2,Data!$C$3:$C$491,$A$94)</f>
        <v>0</v>
      </c>
      <c r="G95" s="31">
        <f>SUMIFS(Data!$Y$3:$Y$491,Data!$G$3:$G$491,A95,Data!$AC$3:$AC$491,G$2,Data!$C$3:$C$491,$A$94)</f>
        <v>0</v>
      </c>
      <c r="H95" s="31">
        <f>SUMIFS(Data!$Y$3:$Y$491,Data!$G$3:$G$491,A95,Data!$AC$3:$AC$491,H$2,Data!$C$3:$C$491,$A$94)</f>
        <v>0</v>
      </c>
      <c r="I95" s="31">
        <f>SUMIFS(Data!$Y$3:$Y$491,Data!$G$3:$G$491,A95,Data!$AC$3:$AC$491,I$2,Data!$C$3:$C$491,$A$94)</f>
        <v>0</v>
      </c>
      <c r="J95" s="32">
        <f>SUMIFS(Data!$AA$3:$AA$491,Data!$G$3:$G$491,A95,Data!$C$3:$C$491,$A$94)</f>
        <v>0</v>
      </c>
      <c r="L95" s="105">
        <f t="shared" si="13"/>
        <v>0</v>
      </c>
    </row>
    <row r="96" spans="1:12" x14ac:dyDescent="0.2">
      <c r="A96" s="38" t="s">
        <v>335</v>
      </c>
      <c r="B96" s="31">
        <f t="shared" si="15"/>
        <v>1073</v>
      </c>
      <c r="C96" s="31">
        <f>COUNTIFS(Data!$G$3:$G$491,A96,Data!$C$3:$C$491,$A$94)</f>
        <v>8</v>
      </c>
      <c r="D96" s="31">
        <f>SUMIFS(Data!$Y$3:$Y$491,Data!$G$3:$G$491,A96,Data!$AC$3:$AC$491,D$2,Data!$C$3:$C$491,$A$94)</f>
        <v>1073</v>
      </c>
      <c r="E96" s="31">
        <f>SUMIFS(Data!$Y$3:$Y$491,Data!$G$3:$G$491,A96,Data!$AC$3:$AC$491,E$2,Data!$C$3:$C$491,$A$94)</f>
        <v>0</v>
      </c>
      <c r="F96" s="31">
        <f>SUMIFS(Data!$Y$3:$Y$491,Data!$G$3:$G$491,A96,Data!$AC$3:$AC$491,F$2,Data!$C$3:$C$491,$A$94)</f>
        <v>0</v>
      </c>
      <c r="G96" s="31">
        <f>SUMIFS(Data!$Y$3:$Y$491,Data!$G$3:$G$491,A96,Data!$AC$3:$AC$491,G$2,Data!$C$3:$C$491,$A$94)</f>
        <v>0</v>
      </c>
      <c r="H96" s="31">
        <f>SUMIFS(Data!$Y$3:$Y$491,Data!$G$3:$G$491,A96,Data!$AC$3:$AC$491,H$2,Data!$C$3:$C$491,$A$94)</f>
        <v>0</v>
      </c>
      <c r="I96" s="31">
        <f>SUMIFS(Data!$Y$3:$Y$491,Data!$G$3:$G$491,A96,Data!$AC$3:$AC$491,I$2,Data!$C$3:$C$491,$A$94)</f>
        <v>0</v>
      </c>
      <c r="J96" s="32">
        <f>SUMIFS(Data!$AA$3:$AA$491,Data!$G$3:$G$491,A96,Data!$C$3:$C$491,$A$94)</f>
        <v>0</v>
      </c>
      <c r="L96" s="105">
        <f t="shared" si="13"/>
        <v>2154</v>
      </c>
    </row>
    <row r="97" spans="1:12" hidden="1" x14ac:dyDescent="0.2">
      <c r="A97" s="38" t="s">
        <v>745</v>
      </c>
      <c r="B97" s="31">
        <f t="shared" si="15"/>
        <v>0</v>
      </c>
      <c r="C97" s="31">
        <f>COUNTIFS(Data!$G$3:$G$491,A97,Data!$C$3:$C$491,$A$94)</f>
        <v>0</v>
      </c>
      <c r="D97" s="31">
        <f>SUMIFS(Data!$Y$3:$Y$491,Data!$G$3:$G$491,A97,Data!$AC$3:$AC$491,D$2,Data!$C$3:$C$491,$A$94)</f>
        <v>0</v>
      </c>
      <c r="E97" s="31">
        <f>SUMIFS(Data!$Y$3:$Y$491,Data!$G$3:$G$491,A97,Data!$AC$3:$AC$491,E$2,Data!$C$3:$C$491,$A$94)</f>
        <v>0</v>
      </c>
      <c r="F97" s="31">
        <f>SUMIFS(Data!$Y$3:$Y$491,Data!$G$3:$G$491,A97,Data!$AC$3:$AC$491,F$2,Data!$C$3:$C$491,$A$94)</f>
        <v>0</v>
      </c>
      <c r="G97" s="31">
        <f>SUMIFS(Data!$Y$3:$Y$491,Data!$G$3:$G$491,A97,Data!$AC$3:$AC$491,G$2,Data!$C$3:$C$491,$A$94)</f>
        <v>0</v>
      </c>
      <c r="H97" s="31">
        <f>SUMIFS(Data!$Y$3:$Y$491,Data!$G$3:$G$491,A97,Data!$AC$3:$AC$491,H$2,Data!$C$3:$C$491,$A$94)</f>
        <v>0</v>
      </c>
      <c r="I97" s="31">
        <f>SUMIFS(Data!$Y$3:$Y$491,Data!$G$3:$G$491,A97,Data!$AC$3:$AC$491,I$2,Data!$C$3:$C$491,$A$94)</f>
        <v>0</v>
      </c>
      <c r="J97" s="32">
        <f>SUMIFS(Data!$AA$3:$AA$491,Data!$G$3:$G$491,A97,Data!$C$3:$C$491,$A$94)</f>
        <v>0</v>
      </c>
      <c r="L97" s="105">
        <f t="shared" si="13"/>
        <v>0</v>
      </c>
    </row>
    <row r="98" spans="1:12" hidden="1" x14ac:dyDescent="0.2">
      <c r="A98" s="38" t="s">
        <v>22</v>
      </c>
      <c r="B98" s="31">
        <f t="shared" si="15"/>
        <v>0</v>
      </c>
      <c r="C98" s="31">
        <f>COUNTIFS(Data!$G$3:$G$491,A98,Data!$C$3:$C$491,$A$94)</f>
        <v>0</v>
      </c>
      <c r="D98" s="31">
        <f>SUMIFS(Data!$Y$3:$Y$491,Data!$G$3:$G$491,A98,Data!$AC$3:$AC$491,D$2,Data!$C$3:$C$491,$A$94)</f>
        <v>0</v>
      </c>
      <c r="E98" s="31">
        <f>SUMIFS(Data!$Y$3:$Y$491,Data!$G$3:$G$491,A98,Data!$AC$3:$AC$491,E$2,Data!$C$3:$C$491,$A$94)</f>
        <v>0</v>
      </c>
      <c r="F98" s="31">
        <f>SUMIFS(Data!$Y$3:$Y$491,Data!$G$3:$G$491,A98,Data!$AC$3:$AC$491,F$2,Data!$C$3:$C$491,$A$94)</f>
        <v>0</v>
      </c>
      <c r="G98" s="31">
        <f>SUMIFS(Data!$Y$3:$Y$491,Data!$G$3:$G$491,A98,Data!$AC$3:$AC$491,G$2,Data!$C$3:$C$491,$A$94)</f>
        <v>0</v>
      </c>
      <c r="H98" s="31">
        <f>SUMIFS(Data!$Y$3:$Y$491,Data!$G$3:$G$491,A98,Data!$AC$3:$AC$491,H$2,Data!$C$3:$C$491,$A$94)</f>
        <v>0</v>
      </c>
      <c r="I98" s="31">
        <f>SUMIFS(Data!$Y$3:$Y$491,Data!$G$3:$G$491,A98,Data!$AC$3:$AC$491,I$2,Data!$C$3:$C$491,$A$94)</f>
        <v>0</v>
      </c>
      <c r="J98" s="32">
        <f>SUMIFS(Data!$AA$3:$AA$491,Data!$G$3:$G$491,A98,Data!$C$3:$C$491,$A$94)</f>
        <v>0</v>
      </c>
      <c r="L98" s="105">
        <f t="shared" si="13"/>
        <v>0</v>
      </c>
    </row>
    <row r="99" spans="1:12" x14ac:dyDescent="0.2">
      <c r="A99" s="38" t="s">
        <v>367</v>
      </c>
      <c r="B99" s="31">
        <f t="shared" si="15"/>
        <v>461</v>
      </c>
      <c r="C99" s="31">
        <f>COUNTIFS(Data!$G$3:$G$491,A99,Data!$C$3:$C$491,$A$94)</f>
        <v>3</v>
      </c>
      <c r="D99" s="31">
        <f>SUMIFS(Data!$Y$3:$Y$491,Data!$G$3:$G$491,A99,Data!$AC$3:$AC$491,D$2,Data!$C$3:$C$491,$A$94)</f>
        <v>461</v>
      </c>
      <c r="E99" s="31">
        <f>SUMIFS(Data!$Y$3:$Y$491,Data!$G$3:$G$491,A99,Data!$AC$3:$AC$491,E$2,Data!$C$3:$C$491,$A$94)</f>
        <v>0</v>
      </c>
      <c r="F99" s="31">
        <f>SUMIFS(Data!$Y$3:$Y$491,Data!$G$3:$G$491,A99,Data!$AC$3:$AC$491,F$2,Data!$C$3:$C$491,$A$94)</f>
        <v>0</v>
      </c>
      <c r="G99" s="31">
        <f>SUMIFS(Data!$Y$3:$Y$491,Data!$G$3:$G$491,A99,Data!$AC$3:$AC$491,G$2,Data!$C$3:$C$491,$A$94)</f>
        <v>0</v>
      </c>
      <c r="H99" s="31">
        <f>SUMIFS(Data!$Y$3:$Y$491,Data!$G$3:$G$491,A99,Data!$AC$3:$AC$491,H$2,Data!$C$3:$C$491,$A$94)</f>
        <v>0</v>
      </c>
      <c r="I99" s="31">
        <f>SUMIFS(Data!$Y$3:$Y$491,Data!$G$3:$G$491,A99,Data!$AC$3:$AC$491,I$2,Data!$C$3:$C$491,$A$94)</f>
        <v>0</v>
      </c>
      <c r="J99" s="32">
        <f>SUMIFS(Data!$AA$3:$AA$491,Data!$G$3:$G$491,A99,Data!$C$3:$C$491,$A$94)</f>
        <v>0</v>
      </c>
      <c r="L99" s="105">
        <f t="shared" si="13"/>
        <v>925</v>
      </c>
    </row>
    <row r="100" spans="1:12" hidden="1" x14ac:dyDescent="0.2">
      <c r="A100" s="38" t="s">
        <v>75</v>
      </c>
      <c r="B100" s="31">
        <f t="shared" si="15"/>
        <v>0</v>
      </c>
      <c r="C100" s="31">
        <f>COUNTIFS(Data!$G$3:$G$491,A100,Data!$C$3:$C$491,$A$94)</f>
        <v>0</v>
      </c>
      <c r="D100" s="31">
        <f>SUMIFS(Data!$Y$3:$Y$491,Data!$G$3:$G$491,A100,Data!$AC$3:$AC$491,D$2,Data!$C$3:$C$491,$A$94)</f>
        <v>0</v>
      </c>
      <c r="E100" s="31">
        <f>SUMIFS(Data!$Y$3:$Y$491,Data!$G$3:$G$491,A100,Data!$AC$3:$AC$491,E$2,Data!$C$3:$C$491,$A$94)</f>
        <v>0</v>
      </c>
      <c r="F100" s="31">
        <f>SUMIFS(Data!$Y$3:$Y$491,Data!$G$3:$G$491,A100,Data!$AC$3:$AC$491,F$2,Data!$C$3:$C$491,$A$94)</f>
        <v>0</v>
      </c>
      <c r="G100" s="31">
        <f>SUMIFS(Data!$Y$3:$Y$491,Data!$G$3:$G$491,A100,Data!$AC$3:$AC$491,G$2,Data!$C$3:$C$491,$A$94)</f>
        <v>0</v>
      </c>
      <c r="H100" s="31">
        <f>SUMIFS(Data!$Y$3:$Y$491,Data!$G$3:$G$491,A100,Data!$AC$3:$AC$491,H$2,Data!$C$3:$C$491,$A$94)</f>
        <v>0</v>
      </c>
      <c r="I100" s="31">
        <f>SUMIFS(Data!$Y$3:$Y$491,Data!$G$3:$G$491,A100,Data!$AC$3:$AC$491,I$2,Data!$C$3:$C$491,$A$94)</f>
        <v>0</v>
      </c>
      <c r="J100" s="32">
        <f>SUMIFS(Data!$AA$3:$AA$491,Data!$G$3:$G$491,A100,Data!$C$3:$C$491,$A$94)</f>
        <v>0</v>
      </c>
      <c r="L100" s="105">
        <f t="shared" si="13"/>
        <v>0</v>
      </c>
    </row>
    <row r="101" spans="1:12" hidden="1" x14ac:dyDescent="0.2">
      <c r="A101" s="38" t="s">
        <v>368</v>
      </c>
      <c r="B101" s="31">
        <f t="shared" si="15"/>
        <v>0</v>
      </c>
      <c r="C101" s="31">
        <f>COUNTIFS(Data!$G$3:$G$491,A101,Data!$C$3:$C$491,$A$94)</f>
        <v>0</v>
      </c>
      <c r="D101" s="31">
        <f>SUMIFS(Data!$Y$3:$Y$491,Data!$G$3:$G$491,A101,Data!$AC$3:$AC$491,D$2,Data!$C$3:$C$491,$A$94)</f>
        <v>0</v>
      </c>
      <c r="E101" s="31">
        <f>SUMIFS(Data!$Y$3:$Y$491,Data!$G$3:$G$491,A101,Data!$AC$3:$AC$491,E$2,Data!$C$3:$C$491,$A$94)</f>
        <v>0</v>
      </c>
      <c r="F101" s="31">
        <f>SUMIFS(Data!$Y$3:$Y$491,Data!$G$3:$G$491,A101,Data!$AC$3:$AC$491,F$2,Data!$C$3:$C$491,$A$94)</f>
        <v>0</v>
      </c>
      <c r="G101" s="31">
        <f>SUMIFS(Data!$Y$3:$Y$491,Data!$G$3:$G$491,A101,Data!$AC$3:$AC$491,G$2,Data!$C$3:$C$491,$A$94)</f>
        <v>0</v>
      </c>
      <c r="H101" s="31">
        <f>SUMIFS(Data!$Y$3:$Y$491,Data!$G$3:$G$491,A101,Data!$AC$3:$AC$491,H$2,Data!$C$3:$C$491,$A$94)</f>
        <v>0</v>
      </c>
      <c r="I101" s="31">
        <f>SUMIFS(Data!$Y$3:$Y$491,Data!$G$3:$G$491,A101,Data!$AC$3:$AC$491,I$2,Data!$C$3:$C$491,$A$94)</f>
        <v>0</v>
      </c>
      <c r="J101" s="32">
        <f>SUMIFS(Data!$AA$3:$AA$491,Data!$G$3:$G$491,A101,Data!$C$3:$C$491,$A$94)</f>
        <v>0</v>
      </c>
      <c r="L101" s="105">
        <f t="shared" si="13"/>
        <v>0</v>
      </c>
    </row>
    <row r="102" spans="1:12" hidden="1" x14ac:dyDescent="0.2">
      <c r="A102" s="38" t="s">
        <v>727</v>
      </c>
      <c r="B102" s="31">
        <f t="shared" si="15"/>
        <v>0</v>
      </c>
      <c r="C102" s="31">
        <f>COUNTIFS(Data!$G$3:$G$491,A102,Data!$C$3:$C$491,$A$94)</f>
        <v>0</v>
      </c>
      <c r="D102" s="31">
        <f>SUMIFS(Data!$Y$3:$Y$491,Data!$G$3:$G$491,A102,Data!$AC$3:$AC$491,D$2,Data!$C$3:$C$491,$A$94)</f>
        <v>0</v>
      </c>
      <c r="E102" s="31">
        <f>SUMIFS(Data!$Y$3:$Y$491,Data!$G$3:$G$491,A102,Data!$AC$3:$AC$491,E$2,Data!$C$3:$C$491,$A$94)</f>
        <v>0</v>
      </c>
      <c r="F102" s="31">
        <f>SUMIFS(Data!$Y$3:$Y$491,Data!$G$3:$G$491,A102,Data!$AC$3:$AC$491,F$2,Data!$C$3:$C$491,$A$94)</f>
        <v>0</v>
      </c>
      <c r="G102" s="31">
        <f>SUMIFS(Data!$Y$3:$Y$491,Data!$G$3:$G$491,A102,Data!$AC$3:$AC$491,G$2,Data!$C$3:$C$491,$A$94)</f>
        <v>0</v>
      </c>
      <c r="H102" s="31">
        <f>SUMIFS(Data!$Y$3:$Y$491,Data!$G$3:$G$491,A102,Data!$AC$3:$AC$491,H$2,Data!$C$3:$C$491,$A$94)</f>
        <v>0</v>
      </c>
      <c r="I102" s="31">
        <f>SUMIFS(Data!$Y$3:$Y$491,Data!$G$3:$G$491,A102,Data!$AC$3:$AC$491,I$2,Data!$C$3:$C$491,$A$94)</f>
        <v>0</v>
      </c>
      <c r="J102" s="32">
        <f>SUMIFS(Data!$AA$3:$AA$491,Data!$G$3:$G$491,A102,Data!$C$3:$C$491,$A$94)</f>
        <v>0</v>
      </c>
      <c r="L102" s="105">
        <f t="shared" si="13"/>
        <v>0</v>
      </c>
    </row>
    <row r="103" spans="1:12" hidden="1" x14ac:dyDescent="0.2">
      <c r="A103" s="38" t="s">
        <v>85</v>
      </c>
      <c r="B103" s="31">
        <f t="shared" si="15"/>
        <v>0</v>
      </c>
      <c r="C103" s="31">
        <f>COUNTIFS(Data!$G$3:$G$491,A103,Data!$C$3:$C$491,$A$94)</f>
        <v>0</v>
      </c>
      <c r="D103" s="31">
        <f>SUMIFS(Data!$Y$3:$Y$491,Data!$G$3:$G$491,A103,Data!$AC$3:$AC$491,D$2,Data!$C$3:$C$491,$A$94)</f>
        <v>0</v>
      </c>
      <c r="E103" s="31">
        <f>SUMIFS(Data!$Y$3:$Y$491,Data!$G$3:$G$491,A103,Data!$AC$3:$AC$491,E$2,Data!$C$3:$C$491,$A$94)</f>
        <v>0</v>
      </c>
      <c r="F103" s="31">
        <f>SUMIFS(Data!$Y$3:$Y$491,Data!$G$3:$G$491,A103,Data!$AC$3:$AC$491,F$2,Data!$C$3:$C$491,$A$94)</f>
        <v>0</v>
      </c>
      <c r="G103" s="31">
        <f>SUMIFS(Data!$Y$3:$Y$491,Data!$G$3:$G$491,A103,Data!$AC$3:$AC$491,G$2,Data!$C$3:$C$491,$A$94)</f>
        <v>0</v>
      </c>
      <c r="H103" s="31">
        <f>SUMIFS(Data!$Y$3:$Y$491,Data!$G$3:$G$491,A103,Data!$AC$3:$AC$491,H$2,Data!$C$3:$C$491,$A$94)</f>
        <v>0</v>
      </c>
      <c r="I103" s="31">
        <f>SUMIFS(Data!$Y$3:$Y$491,Data!$G$3:$G$491,A103,Data!$AC$3:$AC$491,I$2,Data!$C$3:$C$491,$A$94)</f>
        <v>0</v>
      </c>
      <c r="J103" s="32">
        <f>SUMIFS(Data!$AA$3:$AA$491,Data!$G$3:$G$491,A103,Data!$C$3:$C$491,$A$94)</f>
        <v>0</v>
      </c>
      <c r="L103" s="105">
        <f t="shared" si="13"/>
        <v>0</v>
      </c>
    </row>
    <row r="104" spans="1:12" hidden="1" x14ac:dyDescent="0.2">
      <c r="A104" s="38" t="s">
        <v>790</v>
      </c>
      <c r="B104" s="31">
        <f t="shared" si="15"/>
        <v>0</v>
      </c>
      <c r="C104" s="31">
        <f>COUNTIFS(Data!$G$3:$G$491,A104,Data!$C$3:$C$491,$A$94)</f>
        <v>0</v>
      </c>
      <c r="D104" s="31">
        <f>SUMIFS(Data!$Y$3:$Y$491,Data!$G$3:$G$491,A104,Data!$AC$3:$AC$491,D$2,Data!$C$3:$C$491,$A$94)</f>
        <v>0</v>
      </c>
      <c r="E104" s="31">
        <f>SUMIFS(Data!$Y$3:$Y$491,Data!$G$3:$G$491,A104,Data!$AC$3:$AC$491,E$2,Data!$C$3:$C$491,$A$94)</f>
        <v>0</v>
      </c>
      <c r="F104" s="31">
        <f>SUMIFS(Data!$Y$3:$Y$491,Data!$G$3:$G$491,A104,Data!$AC$3:$AC$491,F$2,Data!$C$3:$C$491,$A$94)</f>
        <v>0</v>
      </c>
      <c r="G104" s="31">
        <f>SUMIFS(Data!$Y$3:$Y$491,Data!$G$3:$G$491,A104,Data!$AC$3:$AC$491,G$2,Data!$C$3:$C$491,$A$94)</f>
        <v>0</v>
      </c>
      <c r="H104" s="31">
        <f>SUMIFS(Data!$Y$3:$Y$491,Data!$G$3:$G$491,A104,Data!$AC$3:$AC$491,H$2,Data!$C$3:$C$491,$A$94)</f>
        <v>0</v>
      </c>
      <c r="I104" s="31">
        <f>SUMIFS(Data!$Y$3:$Y$491,Data!$G$3:$G$491,A104,Data!$AC$3:$AC$491,I$2,Data!$C$3:$C$491,$A$94)</f>
        <v>0</v>
      </c>
      <c r="J104" s="32">
        <f>SUMIFS(Data!$AA$3:$AA$491,Data!$G$3:$G$491,A104,Data!$C$3:$C$491,$A$94)</f>
        <v>0</v>
      </c>
      <c r="L104" s="105">
        <f t="shared" si="13"/>
        <v>0</v>
      </c>
    </row>
    <row r="105" spans="1:12" hidden="1" x14ac:dyDescent="0.2">
      <c r="A105" s="38" t="s">
        <v>455</v>
      </c>
      <c r="B105" s="31">
        <f t="shared" si="15"/>
        <v>0</v>
      </c>
      <c r="C105" s="31">
        <f>COUNTIFS(Data!$G$3:$G$491,A105,Data!$C$3:$C$491,$A$94)</f>
        <v>0</v>
      </c>
      <c r="D105" s="31">
        <f>SUMIFS(Data!$Y$3:$Y$491,Data!$G$3:$G$491,A105,Data!$AC$3:$AC$491,D$2,Data!$C$3:$C$491,$A$94)</f>
        <v>0</v>
      </c>
      <c r="E105" s="31">
        <f>SUMIFS(Data!$Y$3:$Y$491,Data!$G$3:$G$491,A105,Data!$AC$3:$AC$491,E$2,Data!$C$3:$C$491,$A$94)</f>
        <v>0</v>
      </c>
      <c r="F105" s="31">
        <f>SUMIFS(Data!$Y$3:$Y$491,Data!$G$3:$G$491,A105,Data!$AC$3:$AC$491,F$2,Data!$C$3:$C$491,$A$94)</f>
        <v>0</v>
      </c>
      <c r="G105" s="31">
        <f>SUMIFS(Data!$Y$3:$Y$491,Data!$G$3:$G$491,A105,Data!$AC$3:$AC$491,G$2,Data!$C$3:$C$491,$A$94)</f>
        <v>0</v>
      </c>
      <c r="H105" s="31">
        <f>SUMIFS(Data!$Y$3:$Y$491,Data!$G$3:$G$491,A105,Data!$AC$3:$AC$491,H$2,Data!$C$3:$C$491,$A$94)</f>
        <v>0</v>
      </c>
      <c r="I105" s="31">
        <f>SUMIFS(Data!$Y$3:$Y$491,Data!$G$3:$G$491,A105,Data!$AC$3:$AC$491,I$2,Data!$C$3:$C$491,$A$94)</f>
        <v>0</v>
      </c>
      <c r="J105" s="32">
        <f>SUMIFS(Data!$AA$3:$AA$491,Data!$G$3:$G$491,A105,Data!$C$3:$C$491,$A$94)</f>
        <v>0</v>
      </c>
      <c r="L105" s="105">
        <f t="shared" si="13"/>
        <v>0</v>
      </c>
    </row>
    <row r="106" spans="1:12" hidden="1" x14ac:dyDescent="0.2">
      <c r="A106" s="30" t="s">
        <v>636</v>
      </c>
      <c r="B106" s="31">
        <f t="shared" si="15"/>
        <v>0</v>
      </c>
      <c r="C106" s="31">
        <f>COUNTIFS(Data!$G$3:$G$491,A106,Data!$C$3:$C$491,$A$94)</f>
        <v>0</v>
      </c>
      <c r="D106" s="31">
        <f>SUMIFS(Data!$Y$3:$Y$491,Data!$G$3:$G$491,A106,Data!$AC$3:$AC$491,D$2,Data!$C$3:$C$491,$A$94)</f>
        <v>0</v>
      </c>
      <c r="E106" s="31">
        <f>SUMIFS(Data!$Y$3:$Y$491,Data!$G$3:$G$491,A106,Data!$AC$3:$AC$491,E$2,Data!$C$3:$C$491,$A$94)</f>
        <v>0</v>
      </c>
      <c r="F106" s="31">
        <f>SUMIFS(Data!$Y$3:$Y$491,Data!$G$3:$G$491,A106,Data!$AC$3:$AC$491,F$2,Data!$C$3:$C$491,$A$94)</f>
        <v>0</v>
      </c>
      <c r="G106" s="31">
        <f>SUMIFS(Data!$Y$3:$Y$491,Data!$G$3:$G$491,A106,Data!$AC$3:$AC$491,G$2,Data!$C$3:$C$491,$A$94)</f>
        <v>0</v>
      </c>
      <c r="H106" s="31">
        <f>SUMIFS(Data!$Y$3:$Y$491,Data!$G$3:$G$491,A106,Data!$AC$3:$AC$491,H$2,Data!$C$3:$C$491,$A$94)</f>
        <v>0</v>
      </c>
      <c r="I106" s="31">
        <f>SUMIFS(Data!$Y$3:$Y$491,Data!$G$3:$G$491,A106,Data!$AC$3:$AC$491,I$2,Data!$C$3:$C$491,$A$94)</f>
        <v>0</v>
      </c>
      <c r="J106" s="32">
        <f>SUMIFS(Data!$AA$3:$AA$491,Data!$G$3:$G$491,A106,Data!$C$3:$C$491,$A$94)</f>
        <v>0</v>
      </c>
      <c r="L106" s="105">
        <f t="shared" si="13"/>
        <v>0</v>
      </c>
    </row>
    <row r="107" spans="1:12" hidden="1" x14ac:dyDescent="0.2">
      <c r="A107" s="30" t="s">
        <v>3</v>
      </c>
      <c r="B107" s="31">
        <f t="shared" si="15"/>
        <v>0</v>
      </c>
      <c r="C107" s="31">
        <f>COUNTIFS(Data!$G$3:$G$491,A107,Data!$C$3:$C$491,$A$94)</f>
        <v>0</v>
      </c>
      <c r="D107" s="31">
        <f>SUMIFS(Data!$Y$3:$Y$491,Data!$G$3:$G$491,A107,Data!$AC$3:$AC$491,D$2,Data!$C$3:$C$491,$A$94)</f>
        <v>0</v>
      </c>
      <c r="E107" s="31">
        <f>SUMIFS(Data!$Y$3:$Y$491,Data!$G$3:$G$491,A107,Data!$AC$3:$AC$491,E$2,Data!$C$3:$C$491,$A$94)</f>
        <v>0</v>
      </c>
      <c r="F107" s="31">
        <f>SUMIFS(Data!$Y$3:$Y$491,Data!$G$3:$G$491,A107,Data!$AC$3:$AC$491,F$2,Data!$C$3:$C$491,$A$94)</f>
        <v>0</v>
      </c>
      <c r="G107" s="31">
        <f>SUMIFS(Data!$Y$3:$Y$491,Data!$G$3:$G$491,A107,Data!$AC$3:$AC$491,G$2,Data!$C$3:$C$491,$A$94)</f>
        <v>0</v>
      </c>
      <c r="H107" s="31">
        <f>SUMIFS(Data!$Y$3:$Y$491,Data!$G$3:$G$491,A107,Data!$AC$3:$AC$491,H$2,Data!$C$3:$C$491,$A$94)</f>
        <v>0</v>
      </c>
      <c r="I107" s="31">
        <f>SUMIFS(Data!$Y$3:$Y$491,Data!$G$3:$G$491,A107,Data!$AC$3:$AC$491,I$2,Data!$C$3:$C$491,$A$94)</f>
        <v>0</v>
      </c>
      <c r="J107" s="32">
        <f>SUMIFS(Data!$AA$3:$AA$491,Data!$G$3:$G$491,A107,Data!$C$3:$C$491,$A$94)</f>
        <v>0</v>
      </c>
      <c r="L107" s="105">
        <f t="shared" si="13"/>
        <v>0</v>
      </c>
    </row>
    <row r="108" spans="1:12" ht="15" thickBot="1" x14ac:dyDescent="0.25">
      <c r="A108" s="61" t="s">
        <v>909</v>
      </c>
      <c r="B108" s="62">
        <f>SUM(B95:B107)</f>
        <v>1534</v>
      </c>
      <c r="C108" s="62">
        <f t="shared" ref="C108:J108" si="16">SUM(C95:C107)</f>
        <v>11</v>
      </c>
      <c r="D108" s="62">
        <f t="shared" si="16"/>
        <v>1534</v>
      </c>
      <c r="E108" s="62">
        <f t="shared" si="16"/>
        <v>0</v>
      </c>
      <c r="F108" s="62">
        <f t="shared" si="16"/>
        <v>0</v>
      </c>
      <c r="G108" s="62">
        <f t="shared" si="16"/>
        <v>0</v>
      </c>
      <c r="H108" s="62">
        <f t="shared" si="16"/>
        <v>0</v>
      </c>
      <c r="I108" s="62">
        <f t="shared" si="16"/>
        <v>0</v>
      </c>
      <c r="J108" s="63">
        <f t="shared" si="16"/>
        <v>0</v>
      </c>
      <c r="L108" s="105">
        <f t="shared" si="13"/>
        <v>3079</v>
      </c>
    </row>
    <row r="109" spans="1:12" x14ac:dyDescent="0.2">
      <c r="A109" s="171" t="str">
        <f>Supervisors!A10</f>
        <v>Jessica Hensley</v>
      </c>
      <c r="B109" s="172"/>
      <c r="C109" s="172"/>
      <c r="D109" s="176">
        <v>1</v>
      </c>
      <c r="E109" s="176"/>
      <c r="F109" s="176"/>
      <c r="G109" s="176"/>
      <c r="H109" s="176"/>
      <c r="I109" s="176"/>
      <c r="J109" s="177"/>
      <c r="L109" s="105">
        <f t="shared" si="13"/>
        <v>1</v>
      </c>
    </row>
    <row r="110" spans="1:12" hidden="1" x14ac:dyDescent="0.2">
      <c r="A110" s="30" t="s">
        <v>12</v>
      </c>
      <c r="B110" s="31">
        <f t="shared" ref="B110:B122" si="17">SUM(D110:J110)</f>
        <v>0</v>
      </c>
      <c r="C110" s="31">
        <f>COUNTIFS(Data!$G$3:$G$491,A110,Data!$C$3:$C$491,$A$109)</f>
        <v>0</v>
      </c>
      <c r="D110" s="31">
        <f>SUMIFS(Data!$Y$3:$Y$491,Data!$G$3:$G$491,A110,Data!$AC$3:$AC$491,D$2,Data!$C$3:$C$491,$A$109)</f>
        <v>0</v>
      </c>
      <c r="E110" s="31">
        <f>SUMIFS(Data!$Y$3:$Y$491,Data!$G$3:$G$491,A110,Data!$AC$3:$AC$491,E$2,Data!$C$3:$C$491,$A$109)</f>
        <v>0</v>
      </c>
      <c r="F110" s="31">
        <f>SUMIFS(Data!$Y$3:$Y$491,Data!$G$3:$G$491,A110,Data!$AC$3:$AC$491,F$2,Data!$C$3:$C$491,$A$109)</f>
        <v>0</v>
      </c>
      <c r="G110" s="31">
        <f>SUMIFS(Data!$Y$3:$Y$491,Data!$G$3:$G$491,A110,Data!$AC$3:$AC$491,G$2,Data!$C$3:$C$491,$A$109)</f>
        <v>0</v>
      </c>
      <c r="H110" s="31">
        <f>SUMIFS(Data!$Y$3:$Y$491,Data!$G$3:$G$491,A110,Data!$AC$3:$AC$491,H$2,Data!$C$3:$C$491,$A$109)</f>
        <v>0</v>
      </c>
      <c r="I110" s="31">
        <f>SUMIFS(Data!$Y$3:$Y$491,Data!$G$3:$G$491,A110,Data!$AC$3:$AC$491,I$2,Data!$C$3:$C$491,$A$109)</f>
        <v>0</v>
      </c>
      <c r="J110" s="32">
        <f>SUMIFS(Data!$AA$3:$AA$491,Data!$G$3:$G$491,A110,Data!$C$3:$C$491,$A$109)</f>
        <v>0</v>
      </c>
      <c r="L110" s="105">
        <f t="shared" si="13"/>
        <v>0</v>
      </c>
    </row>
    <row r="111" spans="1:12" hidden="1" x14ac:dyDescent="0.2">
      <c r="A111" s="38" t="s">
        <v>335</v>
      </c>
      <c r="B111" s="31">
        <f t="shared" si="17"/>
        <v>0</v>
      </c>
      <c r="C111" s="31">
        <f>COUNTIFS(Data!$G$3:$G$491,A111,Data!$C$3:$C$491,$A$109)</f>
        <v>0</v>
      </c>
      <c r="D111" s="31">
        <f>SUMIFS(Data!$Y$3:$Y$491,Data!$G$3:$G$491,A111,Data!$AC$3:$AC$491,D$2,Data!$C$3:$C$491,$A$109)</f>
        <v>0</v>
      </c>
      <c r="E111" s="31">
        <f>SUMIFS(Data!$Y$3:$Y$491,Data!$G$3:$G$491,A111,Data!$AC$3:$AC$491,E$2,Data!$C$3:$C$491,$A$109)</f>
        <v>0</v>
      </c>
      <c r="F111" s="31">
        <f>SUMIFS(Data!$Y$3:$Y$491,Data!$G$3:$G$491,A111,Data!$AC$3:$AC$491,F$2,Data!$C$3:$C$491,$A$109)</f>
        <v>0</v>
      </c>
      <c r="G111" s="31">
        <f>SUMIFS(Data!$Y$3:$Y$491,Data!$G$3:$G$491,A111,Data!$AC$3:$AC$491,G$2,Data!$C$3:$C$491,$A$109)</f>
        <v>0</v>
      </c>
      <c r="H111" s="31">
        <f>SUMIFS(Data!$Y$3:$Y$491,Data!$G$3:$G$491,A111,Data!$AC$3:$AC$491,H$2,Data!$C$3:$C$491,$A$109)</f>
        <v>0</v>
      </c>
      <c r="I111" s="31">
        <f>SUMIFS(Data!$Y$3:$Y$491,Data!$G$3:$G$491,A111,Data!$AC$3:$AC$491,I$2,Data!$C$3:$C$491,$A$109)</f>
        <v>0</v>
      </c>
      <c r="J111" s="32">
        <f>SUMIFS(Data!$AA$3:$AA$491,Data!$G$3:$G$491,A111,Data!$C$3:$C$491,$A$109)</f>
        <v>0</v>
      </c>
      <c r="L111" s="105">
        <f t="shared" si="13"/>
        <v>0</v>
      </c>
    </row>
    <row r="112" spans="1:12" hidden="1" x14ac:dyDescent="0.2">
      <c r="A112" s="38" t="s">
        <v>745</v>
      </c>
      <c r="B112" s="31">
        <f t="shared" si="17"/>
        <v>0</v>
      </c>
      <c r="C112" s="31">
        <f>COUNTIFS(Data!$G$3:$G$491,A112,Data!$C$3:$C$491,$A$109)</f>
        <v>0</v>
      </c>
      <c r="D112" s="31">
        <f>SUMIFS(Data!$Y$3:$Y$491,Data!$G$3:$G$491,A112,Data!$AC$3:$AC$491,D$2,Data!$C$3:$C$491,$A$109)</f>
        <v>0</v>
      </c>
      <c r="E112" s="31">
        <f>SUMIFS(Data!$Y$3:$Y$491,Data!$G$3:$G$491,A112,Data!$AC$3:$AC$491,E$2,Data!$C$3:$C$491,$A$109)</f>
        <v>0</v>
      </c>
      <c r="F112" s="31">
        <f>SUMIFS(Data!$Y$3:$Y$491,Data!$G$3:$G$491,A112,Data!$AC$3:$AC$491,F$2,Data!$C$3:$C$491,$A$109)</f>
        <v>0</v>
      </c>
      <c r="G112" s="31">
        <f>SUMIFS(Data!$Y$3:$Y$491,Data!$G$3:$G$491,A112,Data!$AC$3:$AC$491,G$2,Data!$C$3:$C$491,$A$109)</f>
        <v>0</v>
      </c>
      <c r="H112" s="31">
        <f>SUMIFS(Data!$Y$3:$Y$491,Data!$G$3:$G$491,A112,Data!$AC$3:$AC$491,H$2,Data!$C$3:$C$491,$A$109)</f>
        <v>0</v>
      </c>
      <c r="I112" s="31">
        <f>SUMIFS(Data!$Y$3:$Y$491,Data!$G$3:$G$491,A112,Data!$AC$3:$AC$491,I$2,Data!$C$3:$C$491,$A$109)</f>
        <v>0</v>
      </c>
      <c r="J112" s="32">
        <f>SUMIFS(Data!$AA$3:$AA$491,Data!$G$3:$G$491,A112,Data!$C$3:$C$491,$A$109)</f>
        <v>0</v>
      </c>
      <c r="L112" s="105">
        <f t="shared" si="13"/>
        <v>0</v>
      </c>
    </row>
    <row r="113" spans="1:12" hidden="1" x14ac:dyDescent="0.2">
      <c r="A113" s="38" t="s">
        <v>22</v>
      </c>
      <c r="B113" s="31">
        <f t="shared" si="17"/>
        <v>0</v>
      </c>
      <c r="C113" s="31">
        <f>COUNTIFS(Data!$G$3:$G$491,A113,Data!$C$3:$C$491,$A$109)</f>
        <v>0</v>
      </c>
      <c r="D113" s="31">
        <f>SUMIFS(Data!$Y$3:$Y$491,Data!$G$3:$G$491,A113,Data!$AC$3:$AC$491,D$2,Data!$C$3:$C$491,$A$109)</f>
        <v>0</v>
      </c>
      <c r="E113" s="31">
        <f>SUMIFS(Data!$Y$3:$Y$491,Data!$G$3:$G$491,A113,Data!$AC$3:$AC$491,E$2,Data!$C$3:$C$491,$A$109)</f>
        <v>0</v>
      </c>
      <c r="F113" s="31">
        <f>SUMIFS(Data!$Y$3:$Y$491,Data!$G$3:$G$491,A113,Data!$AC$3:$AC$491,F$2,Data!$C$3:$C$491,$A$109)</f>
        <v>0</v>
      </c>
      <c r="G113" s="31">
        <f>SUMIFS(Data!$Y$3:$Y$491,Data!$G$3:$G$491,A113,Data!$AC$3:$AC$491,G$2,Data!$C$3:$C$491,$A$109)</f>
        <v>0</v>
      </c>
      <c r="H113" s="31">
        <f>SUMIFS(Data!$Y$3:$Y$491,Data!$G$3:$G$491,A113,Data!$AC$3:$AC$491,H$2,Data!$C$3:$C$491,$A$109)</f>
        <v>0</v>
      </c>
      <c r="I113" s="31">
        <f>SUMIFS(Data!$Y$3:$Y$491,Data!$G$3:$G$491,A113,Data!$AC$3:$AC$491,I$2,Data!$C$3:$C$491,$A$109)</f>
        <v>0</v>
      </c>
      <c r="J113" s="32">
        <f>SUMIFS(Data!$AA$3:$AA$491,Data!$G$3:$G$491,A113,Data!$C$3:$C$491,$A$109)</f>
        <v>0</v>
      </c>
      <c r="L113" s="105">
        <f t="shared" si="13"/>
        <v>0</v>
      </c>
    </row>
    <row r="114" spans="1:12" hidden="1" x14ac:dyDescent="0.2">
      <c r="A114" s="38" t="s">
        <v>367</v>
      </c>
      <c r="B114" s="31">
        <f t="shared" si="17"/>
        <v>0</v>
      </c>
      <c r="C114" s="31">
        <f>COUNTIFS(Data!$G$3:$G$491,A114,Data!$C$3:$C$491,$A$109)</f>
        <v>0</v>
      </c>
      <c r="D114" s="31">
        <f>SUMIFS(Data!$Y$3:$Y$491,Data!$G$3:$G$491,A114,Data!$AC$3:$AC$491,D$2,Data!$C$3:$C$491,$A$109)</f>
        <v>0</v>
      </c>
      <c r="E114" s="31">
        <f>SUMIFS(Data!$Y$3:$Y$491,Data!$G$3:$G$491,A114,Data!$AC$3:$AC$491,E$2,Data!$C$3:$C$491,$A$109)</f>
        <v>0</v>
      </c>
      <c r="F114" s="31">
        <f>SUMIFS(Data!$Y$3:$Y$491,Data!$G$3:$G$491,A114,Data!$AC$3:$AC$491,F$2,Data!$C$3:$C$491,$A$109)</f>
        <v>0</v>
      </c>
      <c r="G114" s="31">
        <f>SUMIFS(Data!$Y$3:$Y$491,Data!$G$3:$G$491,A114,Data!$AC$3:$AC$491,G$2,Data!$C$3:$C$491,$A$109)</f>
        <v>0</v>
      </c>
      <c r="H114" s="31">
        <f>SUMIFS(Data!$Y$3:$Y$491,Data!$G$3:$G$491,A114,Data!$AC$3:$AC$491,H$2,Data!$C$3:$C$491,$A$109)</f>
        <v>0</v>
      </c>
      <c r="I114" s="31">
        <f>SUMIFS(Data!$Y$3:$Y$491,Data!$G$3:$G$491,A114,Data!$AC$3:$AC$491,I$2,Data!$C$3:$C$491,$A$109)</f>
        <v>0</v>
      </c>
      <c r="J114" s="32">
        <f>SUMIFS(Data!$AA$3:$AA$491,Data!$G$3:$G$491,A114,Data!$C$3:$C$491,$A$109)</f>
        <v>0</v>
      </c>
      <c r="L114" s="105">
        <f t="shared" si="13"/>
        <v>0</v>
      </c>
    </row>
    <row r="115" spans="1:12" hidden="1" x14ac:dyDescent="0.2">
      <c r="A115" s="38" t="s">
        <v>75</v>
      </c>
      <c r="B115" s="31">
        <f t="shared" si="17"/>
        <v>0</v>
      </c>
      <c r="C115" s="31">
        <f>COUNTIFS(Data!$G$3:$G$491,A115,Data!$C$3:$C$491,$A$109)</f>
        <v>0</v>
      </c>
      <c r="D115" s="31">
        <f>SUMIFS(Data!$Y$3:$Y$491,Data!$G$3:$G$491,A115,Data!$AC$3:$AC$491,D$2,Data!$C$3:$C$491,$A$109)</f>
        <v>0</v>
      </c>
      <c r="E115" s="31">
        <f>SUMIFS(Data!$Y$3:$Y$491,Data!$G$3:$G$491,A115,Data!$AC$3:$AC$491,E$2,Data!$C$3:$C$491,$A$109)</f>
        <v>0</v>
      </c>
      <c r="F115" s="31">
        <f>SUMIFS(Data!$Y$3:$Y$491,Data!$G$3:$G$491,A115,Data!$AC$3:$AC$491,F$2,Data!$C$3:$C$491,$A$109)</f>
        <v>0</v>
      </c>
      <c r="G115" s="31">
        <f>SUMIFS(Data!$Y$3:$Y$491,Data!$G$3:$G$491,A115,Data!$AC$3:$AC$491,G$2,Data!$C$3:$C$491,$A$109)</f>
        <v>0</v>
      </c>
      <c r="H115" s="31">
        <f>SUMIFS(Data!$Y$3:$Y$491,Data!$G$3:$G$491,A115,Data!$AC$3:$AC$491,H$2,Data!$C$3:$C$491,$A$109)</f>
        <v>0</v>
      </c>
      <c r="I115" s="31">
        <f>SUMIFS(Data!$Y$3:$Y$491,Data!$G$3:$G$491,A115,Data!$AC$3:$AC$491,I$2,Data!$C$3:$C$491,$A$109)</f>
        <v>0</v>
      </c>
      <c r="J115" s="32">
        <f>SUMIFS(Data!$AA$3:$AA$491,Data!$G$3:$G$491,A115,Data!$C$3:$C$491,$A$109)</f>
        <v>0</v>
      </c>
      <c r="L115" s="105">
        <f t="shared" si="13"/>
        <v>0</v>
      </c>
    </row>
    <row r="116" spans="1:12" hidden="1" x14ac:dyDescent="0.2">
      <c r="A116" s="38" t="s">
        <v>368</v>
      </c>
      <c r="B116" s="31">
        <f t="shared" si="17"/>
        <v>0</v>
      </c>
      <c r="C116" s="31">
        <f>COUNTIFS(Data!$G$3:$G$491,A116,Data!$C$3:$C$491,$A$109)</f>
        <v>0</v>
      </c>
      <c r="D116" s="31">
        <f>SUMIFS(Data!$Y$3:$Y$491,Data!$G$3:$G$491,A116,Data!$AC$3:$AC$491,D$2,Data!$C$3:$C$491,$A$109)</f>
        <v>0</v>
      </c>
      <c r="E116" s="31">
        <f>SUMIFS(Data!$Y$3:$Y$491,Data!$G$3:$G$491,A116,Data!$AC$3:$AC$491,E$2,Data!$C$3:$C$491,$A$109)</f>
        <v>0</v>
      </c>
      <c r="F116" s="31">
        <f>SUMIFS(Data!$Y$3:$Y$491,Data!$G$3:$G$491,A116,Data!$AC$3:$AC$491,F$2,Data!$C$3:$C$491,$A$109)</f>
        <v>0</v>
      </c>
      <c r="G116" s="31">
        <f>SUMIFS(Data!$Y$3:$Y$491,Data!$G$3:$G$491,A116,Data!$AC$3:$AC$491,G$2,Data!$C$3:$C$491,$A$109)</f>
        <v>0</v>
      </c>
      <c r="H116" s="31">
        <f>SUMIFS(Data!$Y$3:$Y$491,Data!$G$3:$G$491,A116,Data!$AC$3:$AC$491,H$2,Data!$C$3:$C$491,$A$109)</f>
        <v>0</v>
      </c>
      <c r="I116" s="31">
        <f>SUMIFS(Data!$Y$3:$Y$491,Data!$G$3:$G$491,A116,Data!$AC$3:$AC$491,I$2,Data!$C$3:$C$491,$A$109)</f>
        <v>0</v>
      </c>
      <c r="J116" s="32">
        <f>SUMIFS(Data!$AA$3:$AA$491,Data!$G$3:$G$491,A116,Data!$C$3:$C$491,$A$109)</f>
        <v>0</v>
      </c>
      <c r="L116" s="105">
        <f t="shared" si="13"/>
        <v>0</v>
      </c>
    </row>
    <row r="117" spans="1:12" hidden="1" x14ac:dyDescent="0.2">
      <c r="A117" s="38" t="s">
        <v>727</v>
      </c>
      <c r="B117" s="31">
        <f t="shared" si="17"/>
        <v>0</v>
      </c>
      <c r="C117" s="31">
        <f>COUNTIFS(Data!$G$3:$G$491,A117,Data!$C$3:$C$491,$A$109)</f>
        <v>0</v>
      </c>
      <c r="D117" s="31">
        <f>SUMIFS(Data!$Y$3:$Y$491,Data!$G$3:$G$491,A117,Data!$AC$3:$AC$491,D$2,Data!$C$3:$C$491,$A$109)</f>
        <v>0</v>
      </c>
      <c r="E117" s="31">
        <f>SUMIFS(Data!$Y$3:$Y$491,Data!$G$3:$G$491,A117,Data!$AC$3:$AC$491,E$2,Data!$C$3:$C$491,$A$109)</f>
        <v>0</v>
      </c>
      <c r="F117" s="31">
        <f>SUMIFS(Data!$Y$3:$Y$491,Data!$G$3:$G$491,A117,Data!$AC$3:$AC$491,F$2,Data!$C$3:$C$491,$A$109)</f>
        <v>0</v>
      </c>
      <c r="G117" s="31">
        <f>SUMIFS(Data!$Y$3:$Y$491,Data!$G$3:$G$491,A117,Data!$AC$3:$AC$491,G$2,Data!$C$3:$C$491,$A$109)</f>
        <v>0</v>
      </c>
      <c r="H117" s="31">
        <f>SUMIFS(Data!$Y$3:$Y$491,Data!$G$3:$G$491,A117,Data!$AC$3:$AC$491,H$2,Data!$C$3:$C$491,$A$109)</f>
        <v>0</v>
      </c>
      <c r="I117" s="31">
        <f>SUMIFS(Data!$Y$3:$Y$491,Data!$G$3:$G$491,A117,Data!$AC$3:$AC$491,I$2,Data!$C$3:$C$491,$A$109)</f>
        <v>0</v>
      </c>
      <c r="J117" s="32">
        <f>SUMIFS(Data!$AA$3:$AA$491,Data!$G$3:$G$491,A117,Data!$C$3:$C$491,$A$109)</f>
        <v>0</v>
      </c>
      <c r="L117" s="105">
        <f t="shared" si="13"/>
        <v>0</v>
      </c>
    </row>
    <row r="118" spans="1:12" hidden="1" x14ac:dyDescent="0.2">
      <c r="A118" s="38" t="s">
        <v>85</v>
      </c>
      <c r="B118" s="31">
        <f t="shared" si="17"/>
        <v>0</v>
      </c>
      <c r="C118" s="31">
        <f>COUNTIFS(Data!$G$3:$G$491,A118,Data!$C$3:$C$491,$A$109)</f>
        <v>0</v>
      </c>
      <c r="D118" s="31">
        <f>SUMIFS(Data!$Y$3:$Y$491,Data!$G$3:$G$491,A118,Data!$AC$3:$AC$491,D$2,Data!$C$3:$C$491,$A$109)</f>
        <v>0</v>
      </c>
      <c r="E118" s="31">
        <f>SUMIFS(Data!$Y$3:$Y$491,Data!$G$3:$G$491,A118,Data!$AC$3:$AC$491,E$2,Data!$C$3:$C$491,$A$109)</f>
        <v>0</v>
      </c>
      <c r="F118" s="31">
        <f>SUMIFS(Data!$Y$3:$Y$491,Data!$G$3:$G$491,A118,Data!$AC$3:$AC$491,F$2,Data!$C$3:$C$491,$A$109)</f>
        <v>0</v>
      </c>
      <c r="G118" s="31">
        <f>SUMIFS(Data!$Y$3:$Y$491,Data!$G$3:$G$491,A118,Data!$AC$3:$AC$491,G$2,Data!$C$3:$C$491,$A$109)</f>
        <v>0</v>
      </c>
      <c r="H118" s="31">
        <f>SUMIFS(Data!$Y$3:$Y$491,Data!$G$3:$G$491,A118,Data!$AC$3:$AC$491,H$2,Data!$C$3:$C$491,$A$109)</f>
        <v>0</v>
      </c>
      <c r="I118" s="31">
        <f>SUMIFS(Data!$Y$3:$Y$491,Data!$G$3:$G$491,A118,Data!$AC$3:$AC$491,I$2,Data!$C$3:$C$491,$A$109)</f>
        <v>0</v>
      </c>
      <c r="J118" s="32">
        <f>SUMIFS(Data!$AA$3:$AA$491,Data!$G$3:$G$491,A118,Data!$C$3:$C$491,$A$109)</f>
        <v>0</v>
      </c>
      <c r="L118" s="105">
        <f t="shared" si="13"/>
        <v>0</v>
      </c>
    </row>
    <row r="119" spans="1:12" hidden="1" x14ac:dyDescent="0.2">
      <c r="A119" s="38" t="s">
        <v>790</v>
      </c>
      <c r="B119" s="31">
        <f t="shared" si="17"/>
        <v>0</v>
      </c>
      <c r="C119" s="31">
        <f>COUNTIFS(Data!$G$3:$G$491,A119,Data!$C$3:$C$491,$A$109)</f>
        <v>0</v>
      </c>
      <c r="D119" s="31">
        <f>SUMIFS(Data!$Y$3:$Y$491,Data!$G$3:$G$491,A119,Data!$AC$3:$AC$491,D$2,Data!$C$3:$C$491,$A$109)</f>
        <v>0</v>
      </c>
      <c r="E119" s="31">
        <f>SUMIFS(Data!$Y$3:$Y$491,Data!$G$3:$G$491,A119,Data!$AC$3:$AC$491,E$2,Data!$C$3:$C$491,$A$109)</f>
        <v>0</v>
      </c>
      <c r="F119" s="31">
        <f>SUMIFS(Data!$Y$3:$Y$491,Data!$G$3:$G$491,A119,Data!$AC$3:$AC$491,F$2,Data!$C$3:$C$491,$A$109)</f>
        <v>0</v>
      </c>
      <c r="G119" s="31">
        <f>SUMIFS(Data!$Y$3:$Y$491,Data!$G$3:$G$491,A119,Data!$AC$3:$AC$491,G$2,Data!$C$3:$C$491,$A$109)</f>
        <v>0</v>
      </c>
      <c r="H119" s="31">
        <f>SUMIFS(Data!$Y$3:$Y$491,Data!$G$3:$G$491,A119,Data!$AC$3:$AC$491,H$2,Data!$C$3:$C$491,$A$109)</f>
        <v>0</v>
      </c>
      <c r="I119" s="31">
        <f>SUMIFS(Data!$Y$3:$Y$491,Data!$G$3:$G$491,A119,Data!$AC$3:$AC$491,I$2,Data!$C$3:$C$491,$A$109)</f>
        <v>0</v>
      </c>
      <c r="J119" s="32">
        <f>SUMIFS(Data!$AA$3:$AA$491,Data!$G$3:$G$491,A119,Data!$C$3:$C$491,$A$109)</f>
        <v>0</v>
      </c>
      <c r="L119" s="105">
        <f t="shared" si="13"/>
        <v>0</v>
      </c>
    </row>
    <row r="120" spans="1:12" x14ac:dyDescent="0.2">
      <c r="A120" s="30" t="s">
        <v>455</v>
      </c>
      <c r="B120" s="31">
        <f t="shared" si="17"/>
        <v>1596</v>
      </c>
      <c r="C120" s="31">
        <f>COUNTIFS(Data!$G$3:$G$491,A120,Data!$C$3:$C$491,$A$109)</f>
        <v>11</v>
      </c>
      <c r="D120" s="31">
        <f>SUMIFS(Data!$Y$3:$Y$491,Data!$G$3:$G$491,A120,Data!$AC$3:$AC$491,D$2,Data!$C$3:$C$491,$A$109)</f>
        <v>1572</v>
      </c>
      <c r="E120" s="31">
        <f>SUMIFS(Data!$Y$3:$Y$491,Data!$G$3:$G$491,A120,Data!$AC$3:$AC$491,E$2,Data!$C$3:$C$491,$A$109)</f>
        <v>0</v>
      </c>
      <c r="F120" s="31">
        <f>SUMIFS(Data!$Y$3:$Y$491,Data!$G$3:$G$491,A120,Data!$AC$3:$AC$491,F$2,Data!$C$3:$C$491,$A$109)</f>
        <v>0</v>
      </c>
      <c r="G120" s="31">
        <f>SUMIFS(Data!$Y$3:$Y$491,Data!$G$3:$G$491,A120,Data!$AC$3:$AC$491,G$2,Data!$C$3:$C$491,$A$109)</f>
        <v>0</v>
      </c>
      <c r="H120" s="31">
        <f>SUMIFS(Data!$Y$3:$Y$491,Data!$G$3:$G$491,A120,Data!$AC$3:$AC$491,H$2,Data!$C$3:$C$491,$A$109)</f>
        <v>0</v>
      </c>
      <c r="I120" s="31">
        <f>SUMIFS(Data!$Y$3:$Y$491,Data!$G$3:$G$491,A120,Data!$AC$3:$AC$491,I$2,Data!$C$3:$C$491,$A$109)</f>
        <v>0</v>
      </c>
      <c r="J120" s="32">
        <f>SUMIFS(Data!$AA$3:$AA$491,Data!$G$3:$G$491,A120,Data!$C$3:$C$491,$A$109)</f>
        <v>24</v>
      </c>
      <c r="L120" s="105">
        <f t="shared" si="13"/>
        <v>3203</v>
      </c>
    </row>
    <row r="121" spans="1:12" hidden="1" x14ac:dyDescent="0.2">
      <c r="A121" s="30" t="s">
        <v>636</v>
      </c>
      <c r="B121" s="31">
        <f t="shared" si="17"/>
        <v>0</v>
      </c>
      <c r="C121" s="31">
        <f>COUNTIFS(Data!$G$3:$G$491,A121,Data!$C$3:$C$491,$A$109)</f>
        <v>0</v>
      </c>
      <c r="D121" s="31">
        <f>SUMIFS(Data!$Y$3:$Y$491,Data!$G$3:$G$491,A121,Data!$AC$3:$AC$491,D$2,Data!$C$3:$C$491,$A$109)</f>
        <v>0</v>
      </c>
      <c r="E121" s="31">
        <f>SUMIFS(Data!$Y$3:$Y$491,Data!$G$3:$G$491,A121,Data!$AC$3:$AC$491,E$2,Data!$C$3:$C$491,$A$109)</f>
        <v>0</v>
      </c>
      <c r="F121" s="31">
        <f>SUMIFS(Data!$Y$3:$Y$491,Data!$G$3:$G$491,A121,Data!$AC$3:$AC$491,F$2,Data!$C$3:$C$491,$A$109)</f>
        <v>0</v>
      </c>
      <c r="G121" s="31">
        <f>SUMIFS(Data!$Y$3:$Y$491,Data!$G$3:$G$491,A121,Data!$AC$3:$AC$491,G$2,Data!$C$3:$C$491,$A$109)</f>
        <v>0</v>
      </c>
      <c r="H121" s="31">
        <f>SUMIFS(Data!$Y$3:$Y$491,Data!$G$3:$G$491,A121,Data!$AC$3:$AC$491,H$2,Data!$C$3:$C$491,$A$109)</f>
        <v>0</v>
      </c>
      <c r="I121" s="31">
        <f>SUMIFS(Data!$Y$3:$Y$491,Data!$G$3:$G$491,A121,Data!$AC$3:$AC$491,I$2,Data!$C$3:$C$491,$A$109)</f>
        <v>0</v>
      </c>
      <c r="J121" s="32">
        <f>SUMIFS(Data!$AA$3:$AA$491,Data!$G$3:$G$491,A121,Data!$C$3:$C$491,$A$109)</f>
        <v>0</v>
      </c>
      <c r="L121" s="105">
        <f t="shared" si="13"/>
        <v>0</v>
      </c>
    </row>
    <row r="122" spans="1:12" hidden="1" x14ac:dyDescent="0.2">
      <c r="A122" s="30" t="s">
        <v>3</v>
      </c>
      <c r="B122" s="31">
        <f t="shared" si="17"/>
        <v>0</v>
      </c>
      <c r="C122" s="31">
        <f>COUNTIFS(Data!$G$3:$G$491,A122,Data!$C$3:$C$491,$A$109)</f>
        <v>0</v>
      </c>
      <c r="D122" s="31">
        <f>SUMIFS(Data!$Y$3:$Y$491,Data!$G$3:$G$491,A122,Data!$AC$3:$AC$491,D$2,Data!$C$3:$C$491,$A$109)</f>
        <v>0</v>
      </c>
      <c r="E122" s="31">
        <f>SUMIFS(Data!$Y$3:$Y$491,Data!$G$3:$G$491,A122,Data!$AC$3:$AC$491,E$2,Data!$C$3:$C$491,$A$109)</f>
        <v>0</v>
      </c>
      <c r="F122" s="31">
        <f>SUMIFS(Data!$Y$3:$Y$491,Data!$G$3:$G$491,A122,Data!$AC$3:$AC$491,F$2,Data!$C$3:$C$491,$A$109)</f>
        <v>0</v>
      </c>
      <c r="G122" s="31">
        <f>SUMIFS(Data!$Y$3:$Y$491,Data!$G$3:$G$491,A122,Data!$AC$3:$AC$491,G$2,Data!$C$3:$C$491,$A$109)</f>
        <v>0</v>
      </c>
      <c r="H122" s="31">
        <f>SUMIFS(Data!$Y$3:$Y$491,Data!$G$3:$G$491,A122,Data!$AC$3:$AC$491,H$2,Data!$C$3:$C$491,$A$109)</f>
        <v>0</v>
      </c>
      <c r="I122" s="31">
        <f>SUMIFS(Data!$Y$3:$Y$491,Data!$G$3:$G$491,A122,Data!$AC$3:$AC$491,I$2,Data!$C$3:$C$491,$A$109)</f>
        <v>0</v>
      </c>
      <c r="J122" s="32">
        <f>SUMIFS(Data!$AA$3:$AA$491,Data!$G$3:$G$491,A122,Data!$C$3:$C$491,$A$109)</f>
        <v>0</v>
      </c>
      <c r="L122" s="105">
        <f t="shared" si="13"/>
        <v>0</v>
      </c>
    </row>
    <row r="123" spans="1:12" ht="15" thickBot="1" x14ac:dyDescent="0.25">
      <c r="A123" s="61" t="s">
        <v>909</v>
      </c>
      <c r="B123" s="62">
        <f>SUM(B110:B122)</f>
        <v>1596</v>
      </c>
      <c r="C123" s="62">
        <f t="shared" ref="C123:J123" si="18">SUM(C110:C122)</f>
        <v>11</v>
      </c>
      <c r="D123" s="62">
        <f t="shared" si="18"/>
        <v>1572</v>
      </c>
      <c r="E123" s="62">
        <f t="shared" si="18"/>
        <v>0</v>
      </c>
      <c r="F123" s="62">
        <f t="shared" si="18"/>
        <v>0</v>
      </c>
      <c r="G123" s="62">
        <f t="shared" si="18"/>
        <v>0</v>
      </c>
      <c r="H123" s="62">
        <f t="shared" si="18"/>
        <v>0</v>
      </c>
      <c r="I123" s="62">
        <f t="shared" si="18"/>
        <v>0</v>
      </c>
      <c r="J123" s="63">
        <f t="shared" si="18"/>
        <v>24</v>
      </c>
      <c r="L123" s="105">
        <f t="shared" si="13"/>
        <v>3203</v>
      </c>
    </row>
    <row r="124" spans="1:12" x14ac:dyDescent="0.2">
      <c r="A124" s="171" t="str">
        <f>Supervisors!A11</f>
        <v xml:space="preserve">Josh Van Noy </v>
      </c>
      <c r="B124" s="172"/>
      <c r="C124" s="172"/>
      <c r="D124" s="176">
        <v>1</v>
      </c>
      <c r="E124" s="176"/>
      <c r="F124" s="176"/>
      <c r="G124" s="176"/>
      <c r="H124" s="176"/>
      <c r="I124" s="176"/>
      <c r="J124" s="177"/>
      <c r="L124" s="105">
        <f t="shared" ref="L124:L138" si="19">SUM(B124:J124)</f>
        <v>1</v>
      </c>
    </row>
    <row r="125" spans="1:12" hidden="1" x14ac:dyDescent="0.2">
      <c r="A125" s="30" t="s">
        <v>12</v>
      </c>
      <c r="B125" s="31">
        <f t="shared" ref="B125:B137" si="20">SUM(D125:J125)</f>
        <v>0</v>
      </c>
      <c r="C125" s="31">
        <f>COUNTIFS(Data!$G$3:$G$491,A125,Data!$C$3:$C$491,$A$124)</f>
        <v>0</v>
      </c>
      <c r="D125" s="31">
        <f>SUMIFS(Data!$Y$3:$Y$491,Data!$G$3:$G$491,A125,Data!$AC$3:$AC$491,D$2,Data!$C$3:$C$491,$A$124)</f>
        <v>0</v>
      </c>
      <c r="E125" s="31">
        <f>SUMIFS(Data!$Y$3:$Y$491,Data!$G$3:$G$491,A125,Data!$AC$3:$AC$491,E$2,Data!$C$3:$C$491,$A$124)</f>
        <v>0</v>
      </c>
      <c r="F125" s="31">
        <f>SUMIFS(Data!$Y$3:$Y$491,Data!$G$3:$G$491,A125,Data!$AC$3:$AC$491,F$2,Data!$C$3:$C$491,$A$124)</f>
        <v>0</v>
      </c>
      <c r="G125" s="31">
        <f>SUMIFS(Data!$Y$3:$Y$491,Data!$G$3:$G$491,A125,Data!$AC$3:$AC$491,G$2,Data!$C$3:$C$491,$A$124)</f>
        <v>0</v>
      </c>
      <c r="H125" s="31">
        <f>SUMIFS(Data!$Y$3:$Y$491,Data!$G$3:$G$491,A125,Data!$AC$3:$AC$491,H$2,Data!$C$3:$C$491,$A$124)</f>
        <v>0</v>
      </c>
      <c r="I125" s="31">
        <f>SUMIFS(Data!$Y$3:$Y$491,Data!$G$3:$G$491,A125,Data!$AC$3:$AC$491,I$2,Data!$C$3:$C$491,$A$124)</f>
        <v>0</v>
      </c>
      <c r="J125" s="32">
        <f>SUMIFS(Data!$AA$3:$AA$491,Data!$G$3:$G$491,A125,Data!$C$3:$C$491,$A$124)</f>
        <v>0</v>
      </c>
      <c r="L125" s="105">
        <f t="shared" si="19"/>
        <v>0</v>
      </c>
    </row>
    <row r="126" spans="1:12" hidden="1" x14ac:dyDescent="0.2">
      <c r="A126" s="38" t="s">
        <v>335</v>
      </c>
      <c r="B126" s="31">
        <f t="shared" si="20"/>
        <v>0</v>
      </c>
      <c r="C126" s="31">
        <f>COUNTIFS(Data!$G$3:$G$491,A126,Data!$C$3:$C$491,$A$124)</f>
        <v>0</v>
      </c>
      <c r="D126" s="31">
        <f>SUMIFS(Data!$Y$3:$Y$491,Data!$G$3:$G$491,A126,Data!$AC$3:$AC$491,D$2,Data!$C$3:$C$491,$A$124)</f>
        <v>0</v>
      </c>
      <c r="E126" s="31">
        <f>SUMIFS(Data!$Y$3:$Y$491,Data!$G$3:$G$491,A126,Data!$AC$3:$AC$491,E$2,Data!$C$3:$C$491,$A$124)</f>
        <v>0</v>
      </c>
      <c r="F126" s="31">
        <f>SUMIFS(Data!$Y$3:$Y$491,Data!$G$3:$G$491,A126,Data!$AC$3:$AC$491,F$2,Data!$C$3:$C$491,$A$124)</f>
        <v>0</v>
      </c>
      <c r="G126" s="31">
        <f>SUMIFS(Data!$Y$3:$Y$491,Data!$G$3:$G$491,A126,Data!$AC$3:$AC$491,G$2,Data!$C$3:$C$491,$A$124)</f>
        <v>0</v>
      </c>
      <c r="H126" s="31">
        <f>SUMIFS(Data!$Y$3:$Y$491,Data!$G$3:$G$491,A126,Data!$AC$3:$AC$491,H$2,Data!$C$3:$C$491,$A$124)</f>
        <v>0</v>
      </c>
      <c r="I126" s="31">
        <f>SUMIFS(Data!$Y$3:$Y$491,Data!$G$3:$G$491,A126,Data!$AC$3:$AC$491,I$2,Data!$C$3:$C$491,$A$124)</f>
        <v>0</v>
      </c>
      <c r="J126" s="32">
        <f>SUMIFS(Data!$AA$3:$AA$491,Data!$G$3:$G$491,A126,Data!$C$3:$C$491,$A$124)</f>
        <v>0</v>
      </c>
      <c r="L126" s="105">
        <f t="shared" si="19"/>
        <v>0</v>
      </c>
    </row>
    <row r="127" spans="1:12" hidden="1" x14ac:dyDescent="0.2">
      <c r="A127" s="38" t="s">
        <v>745</v>
      </c>
      <c r="B127" s="31">
        <f t="shared" si="20"/>
        <v>0</v>
      </c>
      <c r="C127" s="31">
        <f>COUNTIFS(Data!$G$3:$G$491,A127,Data!$C$3:$C$491,$A$124)</f>
        <v>0</v>
      </c>
      <c r="D127" s="31">
        <f>SUMIFS(Data!$Y$3:$Y$491,Data!$G$3:$G$491,A127,Data!$AC$3:$AC$491,D$2,Data!$C$3:$C$491,$A$124)</f>
        <v>0</v>
      </c>
      <c r="E127" s="31">
        <f>SUMIFS(Data!$Y$3:$Y$491,Data!$G$3:$G$491,A127,Data!$AC$3:$AC$491,E$2,Data!$C$3:$C$491,$A$124)</f>
        <v>0</v>
      </c>
      <c r="F127" s="31">
        <f>SUMIFS(Data!$Y$3:$Y$491,Data!$G$3:$G$491,A127,Data!$AC$3:$AC$491,F$2,Data!$C$3:$C$491,$A$124)</f>
        <v>0</v>
      </c>
      <c r="G127" s="31">
        <f>SUMIFS(Data!$Y$3:$Y$491,Data!$G$3:$G$491,A127,Data!$AC$3:$AC$491,G$2,Data!$C$3:$C$491,$A$124)</f>
        <v>0</v>
      </c>
      <c r="H127" s="31">
        <f>SUMIFS(Data!$Y$3:$Y$491,Data!$G$3:$G$491,A127,Data!$AC$3:$AC$491,H$2,Data!$C$3:$C$491,$A$124)</f>
        <v>0</v>
      </c>
      <c r="I127" s="31">
        <f>SUMIFS(Data!$Y$3:$Y$491,Data!$G$3:$G$491,A127,Data!$AC$3:$AC$491,I$2,Data!$C$3:$C$491,$A$124)</f>
        <v>0</v>
      </c>
      <c r="J127" s="32">
        <f>SUMIFS(Data!$AA$3:$AA$491,Data!$G$3:$G$491,A127,Data!$C$3:$C$491,$A$124)</f>
        <v>0</v>
      </c>
      <c r="L127" s="105">
        <f t="shared" si="19"/>
        <v>0</v>
      </c>
    </row>
    <row r="128" spans="1:12" hidden="1" x14ac:dyDescent="0.2">
      <c r="A128" s="38" t="s">
        <v>22</v>
      </c>
      <c r="B128" s="31">
        <f t="shared" si="20"/>
        <v>0</v>
      </c>
      <c r="C128" s="31">
        <f>COUNTIFS(Data!$G$3:$G$491,A128,Data!$C$3:$C$491,$A$124)</f>
        <v>0</v>
      </c>
      <c r="D128" s="31">
        <f>SUMIFS(Data!$Y$3:$Y$491,Data!$G$3:$G$491,A128,Data!$AC$3:$AC$491,D$2,Data!$C$3:$C$491,$A$124)</f>
        <v>0</v>
      </c>
      <c r="E128" s="31">
        <f>SUMIFS(Data!$Y$3:$Y$491,Data!$G$3:$G$491,A128,Data!$AC$3:$AC$491,E$2,Data!$C$3:$C$491,$A$124)</f>
        <v>0</v>
      </c>
      <c r="F128" s="31">
        <f>SUMIFS(Data!$Y$3:$Y$491,Data!$G$3:$G$491,A128,Data!$AC$3:$AC$491,F$2,Data!$C$3:$C$491,$A$124)</f>
        <v>0</v>
      </c>
      <c r="G128" s="31">
        <f>SUMIFS(Data!$Y$3:$Y$491,Data!$G$3:$G$491,A128,Data!$AC$3:$AC$491,G$2,Data!$C$3:$C$491,$A$124)</f>
        <v>0</v>
      </c>
      <c r="H128" s="31">
        <f>SUMIFS(Data!$Y$3:$Y$491,Data!$G$3:$G$491,A128,Data!$AC$3:$AC$491,H$2,Data!$C$3:$C$491,$A$124)</f>
        <v>0</v>
      </c>
      <c r="I128" s="31">
        <f>SUMIFS(Data!$Y$3:$Y$491,Data!$G$3:$G$491,A128,Data!$AC$3:$AC$491,I$2,Data!$C$3:$C$491,$A$124)</f>
        <v>0</v>
      </c>
      <c r="J128" s="32">
        <f>SUMIFS(Data!$AA$3:$AA$491,Data!$G$3:$G$491,A128,Data!$C$3:$C$491,$A$124)</f>
        <v>0</v>
      </c>
      <c r="L128" s="105">
        <f t="shared" si="19"/>
        <v>0</v>
      </c>
    </row>
    <row r="129" spans="1:12" hidden="1" x14ac:dyDescent="0.2">
      <c r="A129" s="38" t="s">
        <v>367</v>
      </c>
      <c r="B129" s="31">
        <f t="shared" si="20"/>
        <v>0</v>
      </c>
      <c r="C129" s="31">
        <f>COUNTIFS(Data!$G$3:$G$491,A129,Data!$C$3:$C$491,$A$124)</f>
        <v>0</v>
      </c>
      <c r="D129" s="31">
        <f>SUMIFS(Data!$Y$3:$Y$491,Data!$G$3:$G$491,A129,Data!$AC$3:$AC$491,D$2,Data!$C$3:$C$491,$A$124)</f>
        <v>0</v>
      </c>
      <c r="E129" s="31">
        <f>SUMIFS(Data!$Y$3:$Y$491,Data!$G$3:$G$491,A129,Data!$AC$3:$AC$491,E$2,Data!$C$3:$C$491,$A$124)</f>
        <v>0</v>
      </c>
      <c r="F129" s="31">
        <f>SUMIFS(Data!$Y$3:$Y$491,Data!$G$3:$G$491,A129,Data!$AC$3:$AC$491,F$2,Data!$C$3:$C$491,$A$124)</f>
        <v>0</v>
      </c>
      <c r="G129" s="31">
        <f>SUMIFS(Data!$Y$3:$Y$491,Data!$G$3:$G$491,A129,Data!$AC$3:$AC$491,G$2,Data!$C$3:$C$491,$A$124)</f>
        <v>0</v>
      </c>
      <c r="H129" s="31">
        <f>SUMIFS(Data!$Y$3:$Y$491,Data!$G$3:$G$491,A129,Data!$AC$3:$AC$491,H$2,Data!$C$3:$C$491,$A$124)</f>
        <v>0</v>
      </c>
      <c r="I129" s="31">
        <f>SUMIFS(Data!$Y$3:$Y$491,Data!$G$3:$G$491,A129,Data!$AC$3:$AC$491,I$2,Data!$C$3:$C$491,$A$124)</f>
        <v>0</v>
      </c>
      <c r="J129" s="32">
        <f>SUMIFS(Data!$AA$3:$AA$491,Data!$G$3:$G$491,A129,Data!$C$3:$C$491,$A$124)</f>
        <v>0</v>
      </c>
      <c r="L129" s="105">
        <f t="shared" si="19"/>
        <v>0</v>
      </c>
    </row>
    <row r="130" spans="1:12" hidden="1" x14ac:dyDescent="0.2">
      <c r="A130" s="38" t="s">
        <v>75</v>
      </c>
      <c r="B130" s="31">
        <f t="shared" si="20"/>
        <v>0</v>
      </c>
      <c r="C130" s="31">
        <f>COUNTIFS(Data!$G$3:$G$491,A130,Data!$C$3:$C$491,$A$124)</f>
        <v>0</v>
      </c>
      <c r="D130" s="31">
        <f>SUMIFS(Data!$Y$3:$Y$491,Data!$G$3:$G$491,A130,Data!$AC$3:$AC$491,D$2,Data!$C$3:$C$491,$A$124)</f>
        <v>0</v>
      </c>
      <c r="E130" s="31">
        <f>SUMIFS(Data!$Y$3:$Y$491,Data!$G$3:$G$491,A130,Data!$AC$3:$AC$491,E$2,Data!$C$3:$C$491,$A$124)</f>
        <v>0</v>
      </c>
      <c r="F130" s="31">
        <f>SUMIFS(Data!$Y$3:$Y$491,Data!$G$3:$G$491,A130,Data!$AC$3:$AC$491,F$2,Data!$C$3:$C$491,$A$124)</f>
        <v>0</v>
      </c>
      <c r="G130" s="31">
        <f>SUMIFS(Data!$Y$3:$Y$491,Data!$G$3:$G$491,A130,Data!$AC$3:$AC$491,G$2,Data!$C$3:$C$491,$A$124)</f>
        <v>0</v>
      </c>
      <c r="H130" s="31">
        <f>SUMIFS(Data!$Y$3:$Y$491,Data!$G$3:$G$491,A130,Data!$AC$3:$AC$491,H$2,Data!$C$3:$C$491,$A$124)</f>
        <v>0</v>
      </c>
      <c r="I130" s="31">
        <f>SUMIFS(Data!$Y$3:$Y$491,Data!$G$3:$G$491,A130,Data!$AC$3:$AC$491,I$2,Data!$C$3:$C$491,$A$124)</f>
        <v>0</v>
      </c>
      <c r="J130" s="32">
        <f>SUMIFS(Data!$AA$3:$AA$491,Data!$G$3:$G$491,A130,Data!$C$3:$C$491,$A$124)</f>
        <v>0</v>
      </c>
      <c r="L130" s="105">
        <f t="shared" si="19"/>
        <v>0</v>
      </c>
    </row>
    <row r="131" spans="1:12" hidden="1" x14ac:dyDescent="0.2">
      <c r="A131" s="38" t="s">
        <v>368</v>
      </c>
      <c r="B131" s="31">
        <f t="shared" si="20"/>
        <v>0</v>
      </c>
      <c r="C131" s="31">
        <f>COUNTIFS(Data!$G$3:$G$491,A131,Data!$C$3:$C$491,$A$124)</f>
        <v>0</v>
      </c>
      <c r="D131" s="31">
        <f>SUMIFS(Data!$Y$3:$Y$491,Data!$G$3:$G$491,A131,Data!$AC$3:$AC$491,D$2,Data!$C$3:$C$491,$A$124)</f>
        <v>0</v>
      </c>
      <c r="E131" s="31">
        <f>SUMIFS(Data!$Y$3:$Y$491,Data!$G$3:$G$491,A131,Data!$AC$3:$AC$491,E$2,Data!$C$3:$C$491,$A$124)</f>
        <v>0</v>
      </c>
      <c r="F131" s="31">
        <f>SUMIFS(Data!$Y$3:$Y$491,Data!$G$3:$G$491,A131,Data!$AC$3:$AC$491,F$2,Data!$C$3:$C$491,$A$124)</f>
        <v>0</v>
      </c>
      <c r="G131" s="31">
        <f>SUMIFS(Data!$Y$3:$Y$491,Data!$G$3:$G$491,A131,Data!$AC$3:$AC$491,G$2,Data!$C$3:$C$491,$A$124)</f>
        <v>0</v>
      </c>
      <c r="H131" s="31">
        <f>SUMIFS(Data!$Y$3:$Y$491,Data!$G$3:$G$491,A131,Data!$AC$3:$AC$491,H$2,Data!$C$3:$C$491,$A$124)</f>
        <v>0</v>
      </c>
      <c r="I131" s="31">
        <f>SUMIFS(Data!$Y$3:$Y$491,Data!$G$3:$G$491,A131,Data!$AC$3:$AC$491,I$2,Data!$C$3:$C$491,$A$124)</f>
        <v>0</v>
      </c>
      <c r="J131" s="32">
        <f>SUMIFS(Data!$AA$3:$AA$491,Data!$G$3:$G$491,A131,Data!$C$3:$C$491,$A$124)</f>
        <v>0</v>
      </c>
      <c r="L131" s="105">
        <f t="shared" si="19"/>
        <v>0</v>
      </c>
    </row>
    <row r="132" spans="1:12" hidden="1" x14ac:dyDescent="0.2">
      <c r="A132" s="38" t="s">
        <v>727</v>
      </c>
      <c r="B132" s="31">
        <f t="shared" si="20"/>
        <v>0</v>
      </c>
      <c r="C132" s="31">
        <f>COUNTIFS(Data!$G$3:$G$491,A132,Data!$C$3:$C$491,$A$124)</f>
        <v>0</v>
      </c>
      <c r="D132" s="31">
        <f>SUMIFS(Data!$Y$3:$Y$491,Data!$G$3:$G$491,A132,Data!$AC$3:$AC$491,D$2,Data!$C$3:$C$491,$A$124)</f>
        <v>0</v>
      </c>
      <c r="E132" s="31">
        <f>SUMIFS(Data!$Y$3:$Y$491,Data!$G$3:$G$491,A132,Data!$AC$3:$AC$491,E$2,Data!$C$3:$C$491,$A$124)</f>
        <v>0</v>
      </c>
      <c r="F132" s="31">
        <f>SUMIFS(Data!$Y$3:$Y$491,Data!$G$3:$G$491,A132,Data!$AC$3:$AC$491,F$2,Data!$C$3:$C$491,$A$124)</f>
        <v>0</v>
      </c>
      <c r="G132" s="31">
        <f>SUMIFS(Data!$Y$3:$Y$491,Data!$G$3:$G$491,A132,Data!$AC$3:$AC$491,G$2,Data!$C$3:$C$491,$A$124)</f>
        <v>0</v>
      </c>
      <c r="H132" s="31">
        <f>SUMIFS(Data!$Y$3:$Y$491,Data!$G$3:$G$491,A132,Data!$AC$3:$AC$491,H$2,Data!$C$3:$C$491,$A$124)</f>
        <v>0</v>
      </c>
      <c r="I132" s="31">
        <f>SUMIFS(Data!$Y$3:$Y$491,Data!$G$3:$G$491,A132,Data!$AC$3:$AC$491,I$2,Data!$C$3:$C$491,$A$124)</f>
        <v>0</v>
      </c>
      <c r="J132" s="32">
        <f>SUMIFS(Data!$AA$3:$AA$491,Data!$G$3:$G$491,A132,Data!$C$3:$C$491,$A$124)</f>
        <v>0</v>
      </c>
      <c r="L132" s="105">
        <f t="shared" si="19"/>
        <v>0</v>
      </c>
    </row>
    <row r="133" spans="1:12" hidden="1" x14ac:dyDescent="0.2">
      <c r="A133" s="38" t="s">
        <v>85</v>
      </c>
      <c r="B133" s="31">
        <f t="shared" si="20"/>
        <v>0</v>
      </c>
      <c r="C133" s="31">
        <f>COUNTIFS(Data!$G$3:$G$491,A133,Data!$C$3:$C$491,$A$124)</f>
        <v>0</v>
      </c>
      <c r="D133" s="31">
        <f>SUMIFS(Data!$Y$3:$Y$491,Data!$G$3:$G$491,A133,Data!$AC$3:$AC$491,D$2,Data!$C$3:$C$491,$A$124)</f>
        <v>0</v>
      </c>
      <c r="E133" s="31">
        <f>SUMIFS(Data!$Y$3:$Y$491,Data!$G$3:$G$491,A133,Data!$AC$3:$AC$491,E$2,Data!$C$3:$C$491,$A$124)</f>
        <v>0</v>
      </c>
      <c r="F133" s="31">
        <f>SUMIFS(Data!$Y$3:$Y$491,Data!$G$3:$G$491,A133,Data!$AC$3:$AC$491,F$2,Data!$C$3:$C$491,$A$124)</f>
        <v>0</v>
      </c>
      <c r="G133" s="31">
        <f>SUMIFS(Data!$Y$3:$Y$491,Data!$G$3:$G$491,A133,Data!$AC$3:$AC$491,G$2,Data!$C$3:$C$491,$A$124)</f>
        <v>0</v>
      </c>
      <c r="H133" s="31">
        <f>SUMIFS(Data!$Y$3:$Y$491,Data!$G$3:$G$491,A133,Data!$AC$3:$AC$491,H$2,Data!$C$3:$C$491,$A$124)</f>
        <v>0</v>
      </c>
      <c r="I133" s="31">
        <f>SUMIFS(Data!$Y$3:$Y$491,Data!$G$3:$G$491,A133,Data!$AC$3:$AC$491,I$2,Data!$C$3:$C$491,$A$124)</f>
        <v>0</v>
      </c>
      <c r="J133" s="32">
        <f>SUMIFS(Data!$AA$3:$AA$491,Data!$G$3:$G$491,A133,Data!$C$3:$C$491,$A$124)</f>
        <v>0</v>
      </c>
      <c r="L133" s="105">
        <f t="shared" si="19"/>
        <v>0</v>
      </c>
    </row>
    <row r="134" spans="1:12" hidden="1" x14ac:dyDescent="0.2">
      <c r="A134" s="38" t="s">
        <v>790</v>
      </c>
      <c r="B134" s="31">
        <f t="shared" si="20"/>
        <v>0</v>
      </c>
      <c r="C134" s="31">
        <f>COUNTIFS(Data!$G$3:$G$491,A134,Data!$C$3:$C$491,$A$124)</f>
        <v>0</v>
      </c>
      <c r="D134" s="31">
        <f>SUMIFS(Data!$Y$3:$Y$491,Data!$G$3:$G$491,A134,Data!$AC$3:$AC$491,D$2,Data!$C$3:$C$491,$A$124)</f>
        <v>0</v>
      </c>
      <c r="E134" s="31">
        <f>SUMIFS(Data!$Y$3:$Y$491,Data!$G$3:$G$491,A134,Data!$AC$3:$AC$491,E$2,Data!$C$3:$C$491,$A$124)</f>
        <v>0</v>
      </c>
      <c r="F134" s="31">
        <f>SUMIFS(Data!$Y$3:$Y$491,Data!$G$3:$G$491,A134,Data!$AC$3:$AC$491,F$2,Data!$C$3:$C$491,$A$124)</f>
        <v>0</v>
      </c>
      <c r="G134" s="31">
        <f>SUMIFS(Data!$Y$3:$Y$491,Data!$G$3:$G$491,A134,Data!$AC$3:$AC$491,G$2,Data!$C$3:$C$491,$A$124)</f>
        <v>0</v>
      </c>
      <c r="H134" s="31">
        <f>SUMIFS(Data!$Y$3:$Y$491,Data!$G$3:$G$491,A134,Data!$AC$3:$AC$491,H$2,Data!$C$3:$C$491,$A$124)</f>
        <v>0</v>
      </c>
      <c r="I134" s="31">
        <f>SUMIFS(Data!$Y$3:$Y$491,Data!$G$3:$G$491,A134,Data!$AC$3:$AC$491,I$2,Data!$C$3:$C$491,$A$124)</f>
        <v>0</v>
      </c>
      <c r="J134" s="32">
        <f>SUMIFS(Data!$AA$3:$AA$491,Data!$G$3:$G$491,A134,Data!$C$3:$C$491,$A$124)</f>
        <v>0</v>
      </c>
      <c r="L134" s="105">
        <f t="shared" si="19"/>
        <v>0</v>
      </c>
    </row>
    <row r="135" spans="1:12" hidden="1" x14ac:dyDescent="0.2">
      <c r="A135" s="30" t="s">
        <v>455</v>
      </c>
      <c r="B135" s="31">
        <f t="shared" si="20"/>
        <v>0</v>
      </c>
      <c r="C135" s="31">
        <f>COUNTIFS(Data!$G$3:$G$491,A135,Data!$C$3:$C$491,$A$124)</f>
        <v>0</v>
      </c>
      <c r="D135" s="31">
        <f>SUMIFS(Data!$Y$3:$Y$491,Data!$G$3:$G$491,A135,Data!$AC$3:$AC$491,D$2,Data!$C$3:$C$491,$A$124)</f>
        <v>0</v>
      </c>
      <c r="E135" s="31">
        <f>SUMIFS(Data!$Y$3:$Y$491,Data!$G$3:$G$491,A135,Data!$AC$3:$AC$491,E$2,Data!$C$3:$C$491,$A$124)</f>
        <v>0</v>
      </c>
      <c r="F135" s="31">
        <f>SUMIFS(Data!$Y$3:$Y$491,Data!$G$3:$G$491,A135,Data!$AC$3:$AC$491,F$2,Data!$C$3:$C$491,$A$124)</f>
        <v>0</v>
      </c>
      <c r="G135" s="31">
        <f>SUMIFS(Data!$Y$3:$Y$491,Data!$G$3:$G$491,A135,Data!$AC$3:$AC$491,G$2,Data!$C$3:$C$491,$A$124)</f>
        <v>0</v>
      </c>
      <c r="H135" s="31">
        <f>SUMIFS(Data!$Y$3:$Y$491,Data!$G$3:$G$491,A135,Data!$AC$3:$AC$491,H$2,Data!$C$3:$C$491,$A$124)</f>
        <v>0</v>
      </c>
      <c r="I135" s="31">
        <f>SUMIFS(Data!$Y$3:$Y$491,Data!$G$3:$G$491,A135,Data!$AC$3:$AC$491,I$2,Data!$C$3:$C$491,$A$124)</f>
        <v>0</v>
      </c>
      <c r="J135" s="32">
        <f>SUMIFS(Data!$AA$3:$AA$491,Data!$G$3:$G$491,A135,Data!$C$3:$C$491,$A$124)</f>
        <v>0</v>
      </c>
      <c r="L135" s="105">
        <f t="shared" si="19"/>
        <v>0</v>
      </c>
    </row>
    <row r="136" spans="1:12" hidden="1" x14ac:dyDescent="0.2">
      <c r="A136" s="30" t="s">
        <v>636</v>
      </c>
      <c r="B136" s="31">
        <f t="shared" si="20"/>
        <v>0</v>
      </c>
      <c r="C136" s="31">
        <f>COUNTIFS(Data!$G$3:$G$491,A136,Data!$C$3:$C$491,$A$124)</f>
        <v>0</v>
      </c>
      <c r="D136" s="31">
        <f>SUMIFS(Data!$Y$3:$Y$491,Data!$G$3:$G$491,A136,Data!$AC$3:$AC$491,D$2,Data!$C$3:$C$491,$A$124)</f>
        <v>0</v>
      </c>
      <c r="E136" s="31">
        <f>SUMIFS(Data!$Y$3:$Y$491,Data!$G$3:$G$491,A136,Data!$AC$3:$AC$491,E$2,Data!$C$3:$C$491,$A$124)</f>
        <v>0</v>
      </c>
      <c r="F136" s="31">
        <f>SUMIFS(Data!$Y$3:$Y$491,Data!$G$3:$G$491,A136,Data!$AC$3:$AC$491,F$2,Data!$C$3:$C$491,$A$124)</f>
        <v>0</v>
      </c>
      <c r="G136" s="31">
        <f>SUMIFS(Data!$Y$3:$Y$491,Data!$G$3:$G$491,A136,Data!$AC$3:$AC$491,G$2,Data!$C$3:$C$491,$A$124)</f>
        <v>0</v>
      </c>
      <c r="H136" s="31">
        <f>SUMIFS(Data!$Y$3:$Y$491,Data!$G$3:$G$491,A136,Data!$AC$3:$AC$491,H$2,Data!$C$3:$C$491,$A$124)</f>
        <v>0</v>
      </c>
      <c r="I136" s="31">
        <f>SUMIFS(Data!$Y$3:$Y$491,Data!$G$3:$G$491,A136,Data!$AC$3:$AC$491,I$2,Data!$C$3:$C$491,$A$124)</f>
        <v>0</v>
      </c>
      <c r="J136" s="32">
        <f>SUMIFS(Data!$AA$3:$AA$491,Data!$G$3:$G$491,A136,Data!$C$3:$C$491,$A$124)</f>
        <v>0</v>
      </c>
      <c r="L136" s="105">
        <f t="shared" si="19"/>
        <v>0</v>
      </c>
    </row>
    <row r="137" spans="1:12" x14ac:dyDescent="0.2">
      <c r="A137" s="30" t="s">
        <v>3</v>
      </c>
      <c r="B137" s="31">
        <f t="shared" si="20"/>
        <v>2166</v>
      </c>
      <c r="C137" s="31">
        <f>COUNTIFS(Data!$G$3:$G$491,A137,Data!$C$3:$C$491,$A$124)</f>
        <v>14</v>
      </c>
      <c r="D137" s="31">
        <f>SUMIFS(Data!$Y$3:$Y$491,Data!$G$3:$G$491,A137,Data!$AC$3:$AC$491,D$2,Data!$C$3:$C$491,$A$124)</f>
        <v>2034</v>
      </c>
      <c r="E137" s="31">
        <f>SUMIFS(Data!$Y$3:$Y$491,Data!$G$3:$G$491,A137,Data!$AC$3:$AC$491,E$2,Data!$C$3:$C$491,$A$124)</f>
        <v>0</v>
      </c>
      <c r="F137" s="31">
        <f>SUMIFS(Data!$Y$3:$Y$491,Data!$G$3:$G$491,A137,Data!$AC$3:$AC$491,F$2,Data!$C$3:$C$491,$A$124)</f>
        <v>0</v>
      </c>
      <c r="G137" s="31">
        <f>SUMIFS(Data!$Y$3:$Y$491,Data!$G$3:$G$491,A137,Data!$AC$3:$AC$491,G$2,Data!$C$3:$C$491,$A$124)</f>
        <v>0</v>
      </c>
      <c r="H137" s="31">
        <f>SUMIFS(Data!$Y$3:$Y$491,Data!$G$3:$G$491,A137,Data!$AC$3:$AC$491,H$2,Data!$C$3:$C$491,$A$124)</f>
        <v>0</v>
      </c>
      <c r="I137" s="31">
        <f>SUMIFS(Data!$Y$3:$Y$491,Data!$G$3:$G$491,A137,Data!$AC$3:$AC$491,I$2,Data!$C$3:$C$491,$A$124)</f>
        <v>0</v>
      </c>
      <c r="J137" s="32">
        <f>SUMIFS(Data!$AA$3:$AA$491,Data!$G$3:$G$491,A137,Data!$C$3:$C$491,$A$124)</f>
        <v>132</v>
      </c>
      <c r="L137" s="105">
        <f t="shared" si="19"/>
        <v>4346</v>
      </c>
    </row>
    <row r="138" spans="1:12" ht="15" thickBot="1" x14ac:dyDescent="0.25">
      <c r="A138" s="61" t="s">
        <v>909</v>
      </c>
      <c r="B138" s="62">
        <f t="shared" ref="B138:J138" si="21">SUM(B125:B137)</f>
        <v>2166</v>
      </c>
      <c r="C138" s="62">
        <f t="shared" si="21"/>
        <v>14</v>
      </c>
      <c r="D138" s="62">
        <f t="shared" si="21"/>
        <v>2034</v>
      </c>
      <c r="E138" s="62">
        <f t="shared" si="21"/>
        <v>0</v>
      </c>
      <c r="F138" s="62">
        <f t="shared" si="21"/>
        <v>0</v>
      </c>
      <c r="G138" s="62">
        <f t="shared" si="21"/>
        <v>0</v>
      </c>
      <c r="H138" s="62">
        <f t="shared" si="21"/>
        <v>0</v>
      </c>
      <c r="I138" s="62">
        <f t="shared" si="21"/>
        <v>0</v>
      </c>
      <c r="J138" s="63">
        <f t="shared" si="21"/>
        <v>132</v>
      </c>
      <c r="L138" s="105">
        <f t="shared" si="19"/>
        <v>4346</v>
      </c>
    </row>
    <row r="139" spans="1:12" x14ac:dyDescent="0.2">
      <c r="A139" s="171" t="str">
        <f>Supervisors!A14</f>
        <v>open - Scott covering</v>
      </c>
      <c r="B139" s="172"/>
      <c r="C139" s="172"/>
      <c r="D139" s="176">
        <v>1</v>
      </c>
      <c r="E139" s="176"/>
      <c r="F139" s="176"/>
      <c r="G139" s="176"/>
      <c r="H139" s="176"/>
      <c r="I139" s="176"/>
      <c r="J139" s="177"/>
      <c r="L139" s="105">
        <f t="shared" si="13"/>
        <v>1</v>
      </c>
    </row>
    <row r="140" spans="1:12" hidden="1" x14ac:dyDescent="0.2">
      <c r="A140" s="30" t="s">
        <v>12</v>
      </c>
      <c r="B140" s="31">
        <f t="shared" ref="B140:B152" si="22">SUM(D140:J140)</f>
        <v>0</v>
      </c>
      <c r="C140" s="31">
        <f>COUNTIFS(Data!$G$3:$G$491,A140,Data!$C$3:$C$491,$A$139)</f>
        <v>0</v>
      </c>
      <c r="D140" s="31">
        <f>SUMIFS(Data!$Y$3:$Y$491,Data!$G$3:$G$491,A140,Data!$AC$3:$AC$491,D$2,Data!$C$3:$C$491,$A$139)</f>
        <v>0</v>
      </c>
      <c r="E140" s="31">
        <f>SUMIFS(Data!$Y$3:$Y$491,Data!$G$3:$G$491,A140,Data!$AC$3:$AC$491,E$2,Data!$C$3:$C$491,$A$139)</f>
        <v>0</v>
      </c>
      <c r="F140" s="31">
        <f>SUMIFS(Data!$Y$3:$Y$491,Data!$G$3:$G$491,A140,Data!$AC$3:$AC$491,F$2,Data!$C$3:$C$491,$A$139)</f>
        <v>0</v>
      </c>
      <c r="G140" s="31">
        <f>SUMIFS(Data!$Y$3:$Y$491,Data!$G$3:$G$491,A140,Data!$AC$3:$AC$491,G$2,Data!$C$3:$C$491,$A$139)</f>
        <v>0</v>
      </c>
      <c r="H140" s="31">
        <f>SUMIFS(Data!$Y$3:$Y$491,Data!$G$3:$G$491,A140,Data!$AC$3:$AC$491,H$2,Data!$C$3:$C$491,$A$139)</f>
        <v>0</v>
      </c>
      <c r="I140" s="31">
        <f>SUMIFS(Data!$Y$3:$Y$491,Data!$G$3:$G$491,A140,Data!$AC$3:$AC$491,I$2,Data!$C$3:$C$491,$A$139)</f>
        <v>0</v>
      </c>
      <c r="J140" s="32">
        <f>SUMIFS(Data!$AA$3:$AA$491,Data!$G$3:$G$491,A140,Data!$C$3:$C$491,$A$139)</f>
        <v>0</v>
      </c>
      <c r="L140" s="105">
        <f t="shared" si="13"/>
        <v>0</v>
      </c>
    </row>
    <row r="141" spans="1:12" hidden="1" x14ac:dyDescent="0.2">
      <c r="A141" s="38" t="s">
        <v>335</v>
      </c>
      <c r="B141" s="31">
        <f t="shared" si="22"/>
        <v>0</v>
      </c>
      <c r="C141" s="31">
        <f>COUNTIFS(Data!$G$3:$G$491,A141,Data!$C$3:$C$491,$A$139)</f>
        <v>0</v>
      </c>
      <c r="D141" s="31">
        <f>SUMIFS(Data!$Y$3:$Y$491,Data!$G$3:$G$491,A141,Data!$AC$3:$AC$491,D$2,Data!$C$3:$C$491,$A$139)</f>
        <v>0</v>
      </c>
      <c r="E141" s="31">
        <f>SUMIFS(Data!$Y$3:$Y$491,Data!$G$3:$G$491,A141,Data!$AC$3:$AC$491,E$2,Data!$C$3:$C$491,$A$139)</f>
        <v>0</v>
      </c>
      <c r="F141" s="31">
        <f>SUMIFS(Data!$Y$3:$Y$491,Data!$G$3:$G$491,A141,Data!$AC$3:$AC$491,F$2,Data!$C$3:$C$491,$A$139)</f>
        <v>0</v>
      </c>
      <c r="G141" s="31">
        <f>SUMIFS(Data!$Y$3:$Y$491,Data!$G$3:$G$491,A141,Data!$AC$3:$AC$491,G$2,Data!$C$3:$C$491,$A$139)</f>
        <v>0</v>
      </c>
      <c r="H141" s="31">
        <f>SUMIFS(Data!$Y$3:$Y$491,Data!$G$3:$G$491,A141,Data!$AC$3:$AC$491,H$2,Data!$C$3:$C$491,$A$139)</f>
        <v>0</v>
      </c>
      <c r="I141" s="31">
        <f>SUMIFS(Data!$Y$3:$Y$491,Data!$G$3:$G$491,A141,Data!$AC$3:$AC$491,I$2,Data!$C$3:$C$491,$A$139)</f>
        <v>0</v>
      </c>
      <c r="J141" s="32">
        <f>SUMIFS(Data!$AA$3:$AA$491,Data!$G$3:$G$491,A141,Data!$C$3:$C$491,$A$139)</f>
        <v>0</v>
      </c>
      <c r="L141" s="105">
        <f t="shared" si="13"/>
        <v>0</v>
      </c>
    </row>
    <row r="142" spans="1:12" hidden="1" x14ac:dyDescent="0.2">
      <c r="A142" s="38" t="s">
        <v>745</v>
      </c>
      <c r="B142" s="31">
        <f t="shared" si="22"/>
        <v>0</v>
      </c>
      <c r="C142" s="31">
        <f>COUNTIFS(Data!$G$3:$G$491,A142,Data!$C$3:$C$491,$A$139)</f>
        <v>0</v>
      </c>
      <c r="D142" s="31">
        <f>SUMIFS(Data!$Y$3:$Y$491,Data!$G$3:$G$491,A142,Data!$AC$3:$AC$491,D$2,Data!$C$3:$C$491,$A$139)</f>
        <v>0</v>
      </c>
      <c r="E142" s="31">
        <f>SUMIFS(Data!$Y$3:$Y$491,Data!$G$3:$G$491,A142,Data!$AC$3:$AC$491,E$2,Data!$C$3:$C$491,$A$139)</f>
        <v>0</v>
      </c>
      <c r="F142" s="31">
        <f>SUMIFS(Data!$Y$3:$Y$491,Data!$G$3:$G$491,A142,Data!$AC$3:$AC$491,F$2,Data!$C$3:$C$491,$A$139)</f>
        <v>0</v>
      </c>
      <c r="G142" s="31">
        <f>SUMIFS(Data!$Y$3:$Y$491,Data!$G$3:$G$491,A142,Data!$AC$3:$AC$491,G$2,Data!$C$3:$C$491,$A$139)</f>
        <v>0</v>
      </c>
      <c r="H142" s="31">
        <f>SUMIFS(Data!$Y$3:$Y$491,Data!$G$3:$G$491,A142,Data!$AC$3:$AC$491,H$2,Data!$C$3:$C$491,$A$139)</f>
        <v>0</v>
      </c>
      <c r="I142" s="31">
        <f>SUMIFS(Data!$Y$3:$Y$491,Data!$G$3:$G$491,A142,Data!$AC$3:$AC$491,I$2,Data!$C$3:$C$491,$A$139)</f>
        <v>0</v>
      </c>
      <c r="J142" s="32">
        <f>SUMIFS(Data!$AA$3:$AA$491,Data!$G$3:$G$491,A142,Data!$C$3:$C$491,$A$139)</f>
        <v>0</v>
      </c>
      <c r="L142" s="105">
        <f t="shared" si="13"/>
        <v>0</v>
      </c>
    </row>
    <row r="143" spans="1:12" hidden="1" x14ac:dyDescent="0.2">
      <c r="A143" s="38" t="s">
        <v>22</v>
      </c>
      <c r="B143" s="31">
        <f t="shared" si="22"/>
        <v>0</v>
      </c>
      <c r="C143" s="31">
        <f>COUNTIFS(Data!$G$3:$G$491,A143,Data!$C$3:$C$491,$A$139)</f>
        <v>0</v>
      </c>
      <c r="D143" s="31">
        <f>SUMIFS(Data!$Y$3:$Y$491,Data!$G$3:$G$491,A143,Data!$AC$3:$AC$491,D$2,Data!$C$3:$C$491,$A$139)</f>
        <v>0</v>
      </c>
      <c r="E143" s="31">
        <f>SUMIFS(Data!$Y$3:$Y$491,Data!$G$3:$G$491,A143,Data!$AC$3:$AC$491,E$2,Data!$C$3:$C$491,$A$139)</f>
        <v>0</v>
      </c>
      <c r="F143" s="31">
        <f>SUMIFS(Data!$Y$3:$Y$491,Data!$G$3:$G$491,A143,Data!$AC$3:$AC$491,F$2,Data!$C$3:$C$491,$A$139)</f>
        <v>0</v>
      </c>
      <c r="G143" s="31">
        <f>SUMIFS(Data!$Y$3:$Y$491,Data!$G$3:$G$491,A143,Data!$AC$3:$AC$491,G$2,Data!$C$3:$C$491,$A$139)</f>
        <v>0</v>
      </c>
      <c r="H143" s="31">
        <f>SUMIFS(Data!$Y$3:$Y$491,Data!$G$3:$G$491,A143,Data!$AC$3:$AC$491,H$2,Data!$C$3:$C$491,$A$139)</f>
        <v>0</v>
      </c>
      <c r="I143" s="31">
        <f>SUMIFS(Data!$Y$3:$Y$491,Data!$G$3:$G$491,A143,Data!$AC$3:$AC$491,I$2,Data!$C$3:$C$491,$A$139)</f>
        <v>0</v>
      </c>
      <c r="J143" s="32">
        <f>SUMIFS(Data!$AA$3:$AA$491,Data!$G$3:$G$491,A143,Data!$C$3:$C$491,$A$139)</f>
        <v>0</v>
      </c>
      <c r="L143" s="105">
        <f t="shared" si="13"/>
        <v>0</v>
      </c>
    </row>
    <row r="144" spans="1:12" hidden="1" x14ac:dyDescent="0.2">
      <c r="A144" s="38" t="s">
        <v>367</v>
      </c>
      <c r="B144" s="31">
        <f t="shared" si="22"/>
        <v>0</v>
      </c>
      <c r="C144" s="31">
        <f>COUNTIFS(Data!$G$3:$G$491,A144,Data!$C$3:$C$491,$A$139)</f>
        <v>0</v>
      </c>
      <c r="D144" s="31">
        <f>SUMIFS(Data!$Y$3:$Y$491,Data!$G$3:$G$491,A144,Data!$AC$3:$AC$491,D$2,Data!$C$3:$C$491,$A$139)</f>
        <v>0</v>
      </c>
      <c r="E144" s="31">
        <f>SUMIFS(Data!$Y$3:$Y$491,Data!$G$3:$G$491,A144,Data!$AC$3:$AC$491,E$2,Data!$C$3:$C$491,$A$139)</f>
        <v>0</v>
      </c>
      <c r="F144" s="31">
        <f>SUMIFS(Data!$Y$3:$Y$491,Data!$G$3:$G$491,A144,Data!$AC$3:$AC$491,F$2,Data!$C$3:$C$491,$A$139)</f>
        <v>0</v>
      </c>
      <c r="G144" s="31">
        <f>SUMIFS(Data!$Y$3:$Y$491,Data!$G$3:$G$491,A144,Data!$AC$3:$AC$491,G$2,Data!$C$3:$C$491,$A$139)</f>
        <v>0</v>
      </c>
      <c r="H144" s="31">
        <f>SUMIFS(Data!$Y$3:$Y$491,Data!$G$3:$G$491,A144,Data!$AC$3:$AC$491,H$2,Data!$C$3:$C$491,$A$139)</f>
        <v>0</v>
      </c>
      <c r="I144" s="31">
        <f>SUMIFS(Data!$Y$3:$Y$491,Data!$G$3:$G$491,A144,Data!$AC$3:$AC$491,I$2,Data!$C$3:$C$491,$A$139)</f>
        <v>0</v>
      </c>
      <c r="J144" s="32">
        <f>SUMIFS(Data!$AA$3:$AA$491,Data!$G$3:$G$491,A144,Data!$C$3:$C$491,$A$139)</f>
        <v>0</v>
      </c>
      <c r="L144" s="105">
        <f t="shared" si="13"/>
        <v>0</v>
      </c>
    </row>
    <row r="145" spans="1:12" hidden="1" x14ac:dyDescent="0.2">
      <c r="A145" s="38" t="s">
        <v>75</v>
      </c>
      <c r="B145" s="31">
        <f t="shared" si="22"/>
        <v>0</v>
      </c>
      <c r="C145" s="31">
        <f>COUNTIFS(Data!$G$3:$G$491,A145,Data!$C$3:$C$491,$A$139)</f>
        <v>0</v>
      </c>
      <c r="D145" s="31">
        <f>SUMIFS(Data!$Y$3:$Y$491,Data!$G$3:$G$491,A145,Data!$AC$3:$AC$491,D$2,Data!$C$3:$C$491,$A$139)</f>
        <v>0</v>
      </c>
      <c r="E145" s="31">
        <f>SUMIFS(Data!$Y$3:$Y$491,Data!$G$3:$G$491,A145,Data!$AC$3:$AC$491,E$2,Data!$C$3:$C$491,$A$139)</f>
        <v>0</v>
      </c>
      <c r="F145" s="31">
        <f>SUMIFS(Data!$Y$3:$Y$491,Data!$G$3:$G$491,A145,Data!$AC$3:$AC$491,F$2,Data!$C$3:$C$491,$A$139)</f>
        <v>0</v>
      </c>
      <c r="G145" s="31">
        <f>SUMIFS(Data!$Y$3:$Y$491,Data!$G$3:$G$491,A145,Data!$AC$3:$AC$491,G$2,Data!$C$3:$C$491,$A$139)</f>
        <v>0</v>
      </c>
      <c r="H145" s="31">
        <f>SUMIFS(Data!$Y$3:$Y$491,Data!$G$3:$G$491,A145,Data!$AC$3:$AC$491,H$2,Data!$C$3:$C$491,$A$139)</f>
        <v>0</v>
      </c>
      <c r="I145" s="31">
        <f>SUMIFS(Data!$Y$3:$Y$491,Data!$G$3:$G$491,A145,Data!$AC$3:$AC$491,I$2,Data!$C$3:$C$491,$A$139)</f>
        <v>0</v>
      </c>
      <c r="J145" s="32">
        <f>SUMIFS(Data!$AA$3:$AA$491,Data!$G$3:$G$491,A145,Data!$C$3:$C$491,$A$139)</f>
        <v>0</v>
      </c>
      <c r="L145" s="105">
        <f t="shared" si="13"/>
        <v>0</v>
      </c>
    </row>
    <row r="146" spans="1:12" hidden="1" x14ac:dyDescent="0.2">
      <c r="A146" s="38" t="s">
        <v>368</v>
      </c>
      <c r="B146" s="31">
        <f t="shared" si="22"/>
        <v>0</v>
      </c>
      <c r="C146" s="31">
        <f>COUNTIFS(Data!$G$3:$G$491,A146,Data!$C$3:$C$491,$A$139)</f>
        <v>0</v>
      </c>
      <c r="D146" s="31">
        <f>SUMIFS(Data!$Y$3:$Y$491,Data!$G$3:$G$491,A146,Data!$AC$3:$AC$491,D$2,Data!$C$3:$C$491,$A$139)</f>
        <v>0</v>
      </c>
      <c r="E146" s="31">
        <f>SUMIFS(Data!$Y$3:$Y$491,Data!$G$3:$G$491,A146,Data!$AC$3:$AC$491,E$2,Data!$C$3:$C$491,$A$139)</f>
        <v>0</v>
      </c>
      <c r="F146" s="31">
        <f>SUMIFS(Data!$Y$3:$Y$491,Data!$G$3:$G$491,A146,Data!$AC$3:$AC$491,F$2,Data!$C$3:$C$491,$A$139)</f>
        <v>0</v>
      </c>
      <c r="G146" s="31">
        <f>SUMIFS(Data!$Y$3:$Y$491,Data!$G$3:$G$491,A146,Data!$AC$3:$AC$491,G$2,Data!$C$3:$C$491,$A$139)</f>
        <v>0</v>
      </c>
      <c r="H146" s="31">
        <f>SUMIFS(Data!$Y$3:$Y$491,Data!$G$3:$G$491,A146,Data!$AC$3:$AC$491,H$2,Data!$C$3:$C$491,$A$139)</f>
        <v>0</v>
      </c>
      <c r="I146" s="31">
        <f>SUMIFS(Data!$Y$3:$Y$491,Data!$G$3:$G$491,A146,Data!$AC$3:$AC$491,I$2,Data!$C$3:$C$491,$A$139)</f>
        <v>0</v>
      </c>
      <c r="J146" s="32">
        <f>SUMIFS(Data!$AA$3:$AA$491,Data!$G$3:$G$491,A146,Data!$C$3:$C$491,$A$139)</f>
        <v>0</v>
      </c>
      <c r="L146" s="105">
        <f t="shared" si="13"/>
        <v>0</v>
      </c>
    </row>
    <row r="147" spans="1:12" hidden="1" x14ac:dyDescent="0.2">
      <c r="A147" s="38" t="s">
        <v>727</v>
      </c>
      <c r="B147" s="31">
        <f t="shared" si="22"/>
        <v>0</v>
      </c>
      <c r="C147" s="31">
        <f>COUNTIFS(Data!$G$3:$G$491,A147,Data!$C$3:$C$491,$A$139)</f>
        <v>0</v>
      </c>
      <c r="D147" s="31">
        <f>SUMIFS(Data!$Y$3:$Y$491,Data!$G$3:$G$491,A147,Data!$AC$3:$AC$491,D$2,Data!$C$3:$C$491,$A$139)</f>
        <v>0</v>
      </c>
      <c r="E147" s="31">
        <f>SUMIFS(Data!$Y$3:$Y$491,Data!$G$3:$G$491,A147,Data!$AC$3:$AC$491,E$2,Data!$C$3:$C$491,$A$139)</f>
        <v>0</v>
      </c>
      <c r="F147" s="31">
        <f>SUMIFS(Data!$Y$3:$Y$491,Data!$G$3:$G$491,A147,Data!$AC$3:$AC$491,F$2,Data!$C$3:$C$491,$A$139)</f>
        <v>0</v>
      </c>
      <c r="G147" s="31">
        <f>SUMIFS(Data!$Y$3:$Y$491,Data!$G$3:$G$491,A147,Data!$AC$3:$AC$491,G$2,Data!$C$3:$C$491,$A$139)</f>
        <v>0</v>
      </c>
      <c r="H147" s="31">
        <f>SUMIFS(Data!$Y$3:$Y$491,Data!$G$3:$G$491,A147,Data!$AC$3:$AC$491,H$2,Data!$C$3:$C$491,$A$139)</f>
        <v>0</v>
      </c>
      <c r="I147" s="31">
        <f>SUMIFS(Data!$Y$3:$Y$491,Data!$G$3:$G$491,A147,Data!$AC$3:$AC$491,I$2,Data!$C$3:$C$491,$A$139)</f>
        <v>0</v>
      </c>
      <c r="J147" s="32">
        <f>SUMIFS(Data!$AA$3:$AA$491,Data!$G$3:$G$491,A147,Data!$C$3:$C$491,$A$139)</f>
        <v>0</v>
      </c>
      <c r="L147" s="105">
        <f t="shared" si="13"/>
        <v>0</v>
      </c>
    </row>
    <row r="148" spans="1:12" hidden="1" x14ac:dyDescent="0.2">
      <c r="A148" s="38" t="s">
        <v>85</v>
      </c>
      <c r="B148" s="31">
        <f t="shared" si="22"/>
        <v>0</v>
      </c>
      <c r="C148" s="31">
        <f>COUNTIFS(Data!$G$3:$G$491,A148,Data!$C$3:$C$491,$A$139)</f>
        <v>0</v>
      </c>
      <c r="D148" s="31">
        <f>SUMIFS(Data!$Y$3:$Y$491,Data!$G$3:$G$491,A148,Data!$AC$3:$AC$491,D$2,Data!$C$3:$C$491,$A$139)</f>
        <v>0</v>
      </c>
      <c r="E148" s="31">
        <f>SUMIFS(Data!$Y$3:$Y$491,Data!$G$3:$G$491,A148,Data!$AC$3:$AC$491,E$2,Data!$C$3:$C$491,$A$139)</f>
        <v>0</v>
      </c>
      <c r="F148" s="31">
        <f>SUMIFS(Data!$Y$3:$Y$491,Data!$G$3:$G$491,A148,Data!$AC$3:$AC$491,F$2,Data!$C$3:$C$491,$A$139)</f>
        <v>0</v>
      </c>
      <c r="G148" s="31">
        <f>SUMIFS(Data!$Y$3:$Y$491,Data!$G$3:$G$491,A148,Data!$AC$3:$AC$491,G$2,Data!$C$3:$C$491,$A$139)</f>
        <v>0</v>
      </c>
      <c r="H148" s="31">
        <f>SUMIFS(Data!$Y$3:$Y$491,Data!$G$3:$G$491,A148,Data!$AC$3:$AC$491,H$2,Data!$C$3:$C$491,$A$139)</f>
        <v>0</v>
      </c>
      <c r="I148" s="31">
        <f>SUMIFS(Data!$Y$3:$Y$491,Data!$G$3:$G$491,A148,Data!$AC$3:$AC$491,I$2,Data!$C$3:$C$491,$A$139)</f>
        <v>0</v>
      </c>
      <c r="J148" s="32">
        <f>SUMIFS(Data!$AA$3:$AA$491,Data!$G$3:$G$491,A148,Data!$C$3:$C$491,$A$139)</f>
        <v>0</v>
      </c>
      <c r="L148" s="105">
        <f t="shared" si="13"/>
        <v>0</v>
      </c>
    </row>
    <row r="149" spans="1:12" hidden="1" x14ac:dyDescent="0.2">
      <c r="A149" s="38" t="s">
        <v>790</v>
      </c>
      <c r="B149" s="31">
        <f t="shared" si="22"/>
        <v>0</v>
      </c>
      <c r="C149" s="31">
        <f>COUNTIFS(Data!$G$3:$G$491,A149,Data!$C$3:$C$491,$A$139)</f>
        <v>0</v>
      </c>
      <c r="D149" s="31">
        <f>SUMIFS(Data!$Y$3:$Y$491,Data!$G$3:$G$491,A149,Data!$AC$3:$AC$491,D$2,Data!$C$3:$C$491,$A$139)</f>
        <v>0</v>
      </c>
      <c r="E149" s="31">
        <f>SUMIFS(Data!$Y$3:$Y$491,Data!$G$3:$G$491,A149,Data!$AC$3:$AC$491,E$2,Data!$C$3:$C$491,$A$139)</f>
        <v>0</v>
      </c>
      <c r="F149" s="31">
        <f>SUMIFS(Data!$Y$3:$Y$491,Data!$G$3:$G$491,A149,Data!$AC$3:$AC$491,F$2,Data!$C$3:$C$491,$A$139)</f>
        <v>0</v>
      </c>
      <c r="G149" s="31">
        <f>SUMIFS(Data!$Y$3:$Y$491,Data!$G$3:$G$491,A149,Data!$AC$3:$AC$491,G$2,Data!$C$3:$C$491,$A$139)</f>
        <v>0</v>
      </c>
      <c r="H149" s="31">
        <f>SUMIFS(Data!$Y$3:$Y$491,Data!$G$3:$G$491,A149,Data!$AC$3:$AC$491,H$2,Data!$C$3:$C$491,$A$139)</f>
        <v>0</v>
      </c>
      <c r="I149" s="31">
        <f>SUMIFS(Data!$Y$3:$Y$491,Data!$G$3:$G$491,A149,Data!$AC$3:$AC$491,I$2,Data!$C$3:$C$491,$A$139)</f>
        <v>0</v>
      </c>
      <c r="J149" s="32">
        <f>SUMIFS(Data!$AA$3:$AA$491,Data!$G$3:$G$491,A149,Data!$C$3:$C$491,$A$139)</f>
        <v>0</v>
      </c>
      <c r="L149" s="105">
        <f t="shared" si="13"/>
        <v>0</v>
      </c>
    </row>
    <row r="150" spans="1:12" x14ac:dyDescent="0.2">
      <c r="A150" s="30" t="s">
        <v>455</v>
      </c>
      <c r="B150" s="31">
        <f t="shared" si="22"/>
        <v>254</v>
      </c>
      <c r="C150" s="31">
        <f>COUNTIFS(Data!$G$3:$G$491,A150,Data!$C$3:$C$491,$A$139)</f>
        <v>2</v>
      </c>
      <c r="D150" s="31">
        <f>SUMIFS(Data!$Y$3:$Y$491,Data!$G$3:$G$491,A150,Data!$AC$3:$AC$491,D$2,Data!$C$3:$C$491,$A$139)</f>
        <v>254</v>
      </c>
      <c r="E150" s="31">
        <f>SUMIFS(Data!$Y$3:$Y$491,Data!$G$3:$G$491,A150,Data!$AC$3:$AC$491,E$2,Data!$C$3:$C$491,$A$139)</f>
        <v>0</v>
      </c>
      <c r="F150" s="31">
        <f>SUMIFS(Data!$Y$3:$Y$491,Data!$G$3:$G$491,A150,Data!$AC$3:$AC$491,F$2,Data!$C$3:$C$491,$A$139)</f>
        <v>0</v>
      </c>
      <c r="G150" s="31">
        <f>SUMIFS(Data!$Y$3:$Y$491,Data!$G$3:$G$491,A150,Data!$AC$3:$AC$491,G$2,Data!$C$3:$C$491,$A$139)</f>
        <v>0</v>
      </c>
      <c r="H150" s="31">
        <f>SUMIFS(Data!$Y$3:$Y$491,Data!$G$3:$G$491,A150,Data!$AC$3:$AC$491,H$2,Data!$C$3:$C$491,$A$139)</f>
        <v>0</v>
      </c>
      <c r="I150" s="31">
        <f>SUMIFS(Data!$Y$3:$Y$491,Data!$G$3:$G$491,A150,Data!$AC$3:$AC$491,I$2,Data!$C$3:$C$491,$A$139)</f>
        <v>0</v>
      </c>
      <c r="J150" s="32">
        <f>SUMIFS(Data!$AA$3:$AA$491,Data!$G$3:$G$491,A150,Data!$C$3:$C$491,$A$139)</f>
        <v>0</v>
      </c>
      <c r="L150" s="105">
        <f t="shared" si="13"/>
        <v>510</v>
      </c>
    </row>
    <row r="151" spans="1:12" hidden="1" x14ac:dyDescent="0.2">
      <c r="A151" s="30" t="s">
        <v>636</v>
      </c>
      <c r="B151" s="31">
        <f t="shared" si="22"/>
        <v>0</v>
      </c>
      <c r="C151" s="31">
        <f>COUNTIFS(Data!$G$3:$G$491,A151,Data!$C$3:$C$491,$A$139)</f>
        <v>0</v>
      </c>
      <c r="D151" s="31">
        <f>SUMIFS(Data!$Y$3:$Y$491,Data!$G$3:$G$491,A151,Data!$AC$3:$AC$491,D$2,Data!$C$3:$C$491,$A$139)</f>
        <v>0</v>
      </c>
      <c r="E151" s="31">
        <f>SUMIFS(Data!$Y$3:$Y$491,Data!$G$3:$G$491,A151,Data!$AC$3:$AC$491,E$2,Data!$C$3:$C$491,$A$139)</f>
        <v>0</v>
      </c>
      <c r="F151" s="31">
        <f>SUMIFS(Data!$Y$3:$Y$491,Data!$G$3:$G$491,A151,Data!$AC$3:$AC$491,F$2,Data!$C$3:$C$491,$A$139)</f>
        <v>0</v>
      </c>
      <c r="G151" s="31">
        <f>SUMIFS(Data!$Y$3:$Y$491,Data!$G$3:$G$491,A151,Data!$AC$3:$AC$491,G$2,Data!$C$3:$C$491,$A$139)</f>
        <v>0</v>
      </c>
      <c r="H151" s="31">
        <f>SUMIFS(Data!$Y$3:$Y$491,Data!$G$3:$G$491,A151,Data!$AC$3:$AC$491,H$2,Data!$C$3:$C$491,$A$139)</f>
        <v>0</v>
      </c>
      <c r="I151" s="31">
        <f>SUMIFS(Data!$Y$3:$Y$491,Data!$G$3:$G$491,A151,Data!$AC$3:$AC$491,I$2,Data!$C$3:$C$491,$A$139)</f>
        <v>0</v>
      </c>
      <c r="J151" s="32">
        <f>SUMIFS(Data!$AA$3:$AA$491,Data!$G$3:$G$491,A151,Data!$C$3:$C$491,$A$139)</f>
        <v>0</v>
      </c>
      <c r="L151" s="105">
        <f t="shared" si="13"/>
        <v>0</v>
      </c>
    </row>
    <row r="152" spans="1:12" hidden="1" x14ac:dyDescent="0.2">
      <c r="A152" s="30" t="s">
        <v>3</v>
      </c>
      <c r="B152" s="31">
        <f t="shared" si="22"/>
        <v>0</v>
      </c>
      <c r="C152" s="31">
        <f>COUNTIFS(Data!$G$3:$G$491,A152,Data!$C$3:$C$491,$A$139)</f>
        <v>0</v>
      </c>
      <c r="D152" s="31">
        <f>SUMIFS(Data!$Y$3:$Y$491,Data!$G$3:$G$491,A152,Data!$AC$3:$AC$491,D$2,Data!$C$3:$C$491,$A$139)</f>
        <v>0</v>
      </c>
      <c r="E152" s="31">
        <f>SUMIFS(Data!$Y$3:$Y$491,Data!$G$3:$G$491,A152,Data!$AC$3:$AC$491,E$2,Data!$C$3:$C$491,$A$139)</f>
        <v>0</v>
      </c>
      <c r="F152" s="31">
        <f>SUMIFS(Data!$Y$3:$Y$491,Data!$G$3:$G$491,A152,Data!$AC$3:$AC$491,F$2,Data!$C$3:$C$491,$A$139)</f>
        <v>0</v>
      </c>
      <c r="G152" s="31">
        <f>SUMIFS(Data!$Y$3:$Y$491,Data!$G$3:$G$491,A152,Data!$AC$3:$AC$491,G$2,Data!$C$3:$C$491,$A$139)</f>
        <v>0</v>
      </c>
      <c r="H152" s="31">
        <f>SUMIFS(Data!$Y$3:$Y$491,Data!$G$3:$G$491,A152,Data!$AC$3:$AC$491,H$2,Data!$C$3:$C$491,$A$139)</f>
        <v>0</v>
      </c>
      <c r="I152" s="31">
        <f>SUMIFS(Data!$Y$3:$Y$491,Data!$G$3:$G$491,A152,Data!$AC$3:$AC$491,I$2,Data!$C$3:$C$491,$A$139)</f>
        <v>0</v>
      </c>
      <c r="J152" s="32">
        <f>SUMIFS(Data!$AA$3:$AA$491,Data!$G$3:$G$491,A152,Data!$C$3:$C$491,$A$139)</f>
        <v>0</v>
      </c>
      <c r="L152" s="105">
        <f t="shared" si="13"/>
        <v>0</v>
      </c>
    </row>
    <row r="153" spans="1:12" ht="15" thickBot="1" x14ac:dyDescent="0.25">
      <c r="A153" s="61" t="s">
        <v>909</v>
      </c>
      <c r="B153" s="62">
        <f t="shared" ref="B153:J153" si="23">SUM(B140:B152)</f>
        <v>254</v>
      </c>
      <c r="C153" s="62">
        <f t="shared" si="23"/>
        <v>2</v>
      </c>
      <c r="D153" s="62">
        <f t="shared" si="23"/>
        <v>254</v>
      </c>
      <c r="E153" s="62">
        <f t="shared" si="23"/>
        <v>0</v>
      </c>
      <c r="F153" s="62">
        <f t="shared" si="23"/>
        <v>0</v>
      </c>
      <c r="G153" s="62">
        <f t="shared" si="23"/>
        <v>0</v>
      </c>
      <c r="H153" s="62">
        <f t="shared" si="23"/>
        <v>0</v>
      </c>
      <c r="I153" s="62">
        <f t="shared" si="23"/>
        <v>0</v>
      </c>
      <c r="J153" s="63">
        <f t="shared" si="23"/>
        <v>0</v>
      </c>
      <c r="L153" s="105">
        <f t="shared" si="13"/>
        <v>510</v>
      </c>
    </row>
    <row r="154" spans="1:12" x14ac:dyDescent="0.2">
      <c r="A154" s="171" t="str">
        <f>Supervisors!A15</f>
        <v>Melanie Fink</v>
      </c>
      <c r="B154" s="172"/>
      <c r="C154" s="172"/>
      <c r="D154" s="176">
        <v>1</v>
      </c>
      <c r="E154" s="176"/>
      <c r="F154" s="176"/>
      <c r="G154" s="176"/>
      <c r="H154" s="176"/>
      <c r="I154" s="176"/>
      <c r="J154" s="177"/>
      <c r="L154" s="105">
        <f t="shared" si="13"/>
        <v>1</v>
      </c>
    </row>
    <row r="155" spans="1:12" hidden="1" x14ac:dyDescent="0.2">
      <c r="A155" s="30" t="s">
        <v>12</v>
      </c>
      <c r="B155" s="31">
        <f t="shared" ref="B155:B167" si="24">SUM(D155:J155)</f>
        <v>0</v>
      </c>
      <c r="C155" s="31">
        <f>COUNTIFS(Data!$G$3:$G$491,A155,Data!$C$3:$C$491,$A$154)</f>
        <v>0</v>
      </c>
      <c r="D155" s="31">
        <f>SUMIFS(Data!$Y$3:$Y$491,Data!$G$3:$G$491,A155,Data!$AC$3:$AC$491,D$2,Data!$C$3:$C$491,$A$154)</f>
        <v>0</v>
      </c>
      <c r="E155" s="31">
        <f>SUMIFS(Data!$Y$3:$Y$491,Data!$G$3:$G$491,A155,Data!$AC$3:$AC$491,E$2,Data!$C$3:$C$491,$A$154)</f>
        <v>0</v>
      </c>
      <c r="F155" s="31">
        <f>SUMIFS(Data!$Y$3:$Y$491,Data!$G$3:$G$491,A155,Data!$AC$3:$AC$491,F$2,Data!$C$3:$C$491,$A$154)</f>
        <v>0</v>
      </c>
      <c r="G155" s="31">
        <f>SUMIFS(Data!$Y$3:$Y$491,Data!$G$3:$G$491,A155,Data!$AC$3:$AC$491,G$2,Data!$C$3:$C$491,$A$154)</f>
        <v>0</v>
      </c>
      <c r="H155" s="31">
        <f>SUMIFS(Data!$Y$3:$Y$491,Data!$G$3:$G$491,A155,Data!$AC$3:$AC$491,H$2,Data!$C$3:$C$491,$A$154)</f>
        <v>0</v>
      </c>
      <c r="I155" s="31">
        <f>SUMIFS(Data!$Y$3:$Y$491,Data!$G$3:$G$491,A155,Data!$AC$3:$AC$491,I$2,Data!$C$3:$C$491,$A$154)</f>
        <v>0</v>
      </c>
      <c r="J155" s="32">
        <f>SUMIFS(Data!$AA$3:$AA$491,Data!$G$3:$G$491,A155,Data!$C$3:$C$491,$A$154)</f>
        <v>0</v>
      </c>
      <c r="L155" s="105">
        <f t="shared" si="13"/>
        <v>0</v>
      </c>
    </row>
    <row r="156" spans="1:12" hidden="1" x14ac:dyDescent="0.2">
      <c r="A156" s="38" t="s">
        <v>335</v>
      </c>
      <c r="B156" s="31">
        <f t="shared" si="24"/>
        <v>0</v>
      </c>
      <c r="C156" s="31">
        <f>COUNTIFS(Data!$G$3:$G$491,A156,Data!$C$3:$C$491,$A$154)</f>
        <v>0</v>
      </c>
      <c r="D156" s="31">
        <f>SUMIFS(Data!$Y$3:$Y$491,Data!$G$3:$G$491,A156,Data!$AC$3:$AC$491,D$2,Data!$C$3:$C$491,$A$154)</f>
        <v>0</v>
      </c>
      <c r="E156" s="31">
        <f>SUMIFS(Data!$Y$3:$Y$491,Data!$G$3:$G$491,A156,Data!$AC$3:$AC$491,E$2,Data!$C$3:$C$491,$A$154)</f>
        <v>0</v>
      </c>
      <c r="F156" s="31">
        <f>SUMIFS(Data!$Y$3:$Y$491,Data!$G$3:$G$491,A156,Data!$AC$3:$AC$491,F$2,Data!$C$3:$C$491,$A$154)</f>
        <v>0</v>
      </c>
      <c r="G156" s="31">
        <f>SUMIFS(Data!$Y$3:$Y$491,Data!$G$3:$G$491,A156,Data!$AC$3:$AC$491,G$2,Data!$C$3:$C$491,$A$154)</f>
        <v>0</v>
      </c>
      <c r="H156" s="31">
        <f>SUMIFS(Data!$Y$3:$Y$491,Data!$G$3:$G$491,A156,Data!$AC$3:$AC$491,H$2,Data!$C$3:$C$491,$A$154)</f>
        <v>0</v>
      </c>
      <c r="I156" s="31">
        <f>SUMIFS(Data!$Y$3:$Y$491,Data!$G$3:$G$491,A156,Data!$AC$3:$AC$491,I$2,Data!$C$3:$C$491,$A$154)</f>
        <v>0</v>
      </c>
      <c r="J156" s="32">
        <f>SUMIFS(Data!$AA$3:$AA$491,Data!$G$3:$G$491,A156,Data!$C$3:$C$491,$A$154)</f>
        <v>0</v>
      </c>
      <c r="L156" s="105">
        <f t="shared" si="13"/>
        <v>0</v>
      </c>
    </row>
    <row r="157" spans="1:12" hidden="1" x14ac:dyDescent="0.2">
      <c r="A157" s="38" t="s">
        <v>745</v>
      </c>
      <c r="B157" s="31">
        <f t="shared" si="24"/>
        <v>0</v>
      </c>
      <c r="C157" s="31">
        <f>COUNTIFS(Data!$G$3:$G$491,A157,Data!$C$3:$C$491,$A$154)</f>
        <v>0</v>
      </c>
      <c r="D157" s="31">
        <f>SUMIFS(Data!$Y$3:$Y$491,Data!$G$3:$G$491,A157,Data!$AC$3:$AC$491,D$2,Data!$C$3:$C$491,$A$154)</f>
        <v>0</v>
      </c>
      <c r="E157" s="31">
        <f>SUMIFS(Data!$Y$3:$Y$491,Data!$G$3:$G$491,A157,Data!$AC$3:$AC$491,E$2,Data!$C$3:$C$491,$A$154)</f>
        <v>0</v>
      </c>
      <c r="F157" s="31">
        <f>SUMIFS(Data!$Y$3:$Y$491,Data!$G$3:$G$491,A157,Data!$AC$3:$AC$491,F$2,Data!$C$3:$C$491,$A$154)</f>
        <v>0</v>
      </c>
      <c r="G157" s="31">
        <f>SUMIFS(Data!$Y$3:$Y$491,Data!$G$3:$G$491,A157,Data!$AC$3:$AC$491,G$2,Data!$C$3:$C$491,$A$154)</f>
        <v>0</v>
      </c>
      <c r="H157" s="31">
        <f>SUMIFS(Data!$Y$3:$Y$491,Data!$G$3:$G$491,A157,Data!$AC$3:$AC$491,H$2,Data!$C$3:$C$491,$A$154)</f>
        <v>0</v>
      </c>
      <c r="I157" s="31">
        <f>SUMIFS(Data!$Y$3:$Y$491,Data!$G$3:$G$491,A157,Data!$AC$3:$AC$491,I$2,Data!$C$3:$C$491,$A$154)</f>
        <v>0</v>
      </c>
      <c r="J157" s="32">
        <f>SUMIFS(Data!$AA$3:$AA$491,Data!$G$3:$G$491,A157,Data!$C$3:$C$491,$A$154)</f>
        <v>0</v>
      </c>
      <c r="L157" s="105">
        <f t="shared" si="13"/>
        <v>0</v>
      </c>
    </row>
    <row r="158" spans="1:12" hidden="1" x14ac:dyDescent="0.2">
      <c r="A158" s="38" t="s">
        <v>22</v>
      </c>
      <c r="B158" s="31">
        <f t="shared" si="24"/>
        <v>0</v>
      </c>
      <c r="C158" s="31">
        <f>COUNTIFS(Data!$G$3:$G$491,A158,Data!$C$3:$C$491,$A$154)</f>
        <v>0</v>
      </c>
      <c r="D158" s="31">
        <f>SUMIFS(Data!$Y$3:$Y$491,Data!$G$3:$G$491,A158,Data!$AC$3:$AC$491,D$2,Data!$C$3:$C$491,$A$154)</f>
        <v>0</v>
      </c>
      <c r="E158" s="31">
        <f>SUMIFS(Data!$Y$3:$Y$491,Data!$G$3:$G$491,A158,Data!$AC$3:$AC$491,E$2,Data!$C$3:$C$491,$A$154)</f>
        <v>0</v>
      </c>
      <c r="F158" s="31">
        <f>SUMIFS(Data!$Y$3:$Y$491,Data!$G$3:$G$491,A158,Data!$AC$3:$AC$491,F$2,Data!$C$3:$C$491,$A$154)</f>
        <v>0</v>
      </c>
      <c r="G158" s="31">
        <f>SUMIFS(Data!$Y$3:$Y$491,Data!$G$3:$G$491,A158,Data!$AC$3:$AC$491,G$2,Data!$C$3:$C$491,$A$154)</f>
        <v>0</v>
      </c>
      <c r="H158" s="31">
        <f>SUMIFS(Data!$Y$3:$Y$491,Data!$G$3:$G$491,A158,Data!$AC$3:$AC$491,H$2,Data!$C$3:$C$491,$A$154)</f>
        <v>0</v>
      </c>
      <c r="I158" s="31">
        <f>SUMIFS(Data!$Y$3:$Y$491,Data!$G$3:$G$491,A158,Data!$AC$3:$AC$491,I$2,Data!$C$3:$C$491,$A$154)</f>
        <v>0</v>
      </c>
      <c r="J158" s="32">
        <f>SUMIFS(Data!$AA$3:$AA$491,Data!$G$3:$G$491,A158,Data!$C$3:$C$491,$A$154)</f>
        <v>0</v>
      </c>
      <c r="L158" s="105">
        <f t="shared" si="13"/>
        <v>0</v>
      </c>
    </row>
    <row r="159" spans="1:12" hidden="1" x14ac:dyDescent="0.2">
      <c r="A159" s="38" t="s">
        <v>367</v>
      </c>
      <c r="B159" s="31">
        <f t="shared" si="24"/>
        <v>0</v>
      </c>
      <c r="C159" s="31">
        <f>COUNTIFS(Data!$G$3:$G$491,A159,Data!$C$3:$C$491,$A$154)</f>
        <v>0</v>
      </c>
      <c r="D159" s="31">
        <f>SUMIFS(Data!$Y$3:$Y$491,Data!$G$3:$G$491,A159,Data!$AC$3:$AC$491,D$2,Data!$C$3:$C$491,$A$154)</f>
        <v>0</v>
      </c>
      <c r="E159" s="31">
        <f>SUMIFS(Data!$Y$3:$Y$491,Data!$G$3:$G$491,A159,Data!$AC$3:$AC$491,E$2,Data!$C$3:$C$491,$A$154)</f>
        <v>0</v>
      </c>
      <c r="F159" s="31">
        <f>SUMIFS(Data!$Y$3:$Y$491,Data!$G$3:$G$491,A159,Data!$AC$3:$AC$491,F$2,Data!$C$3:$C$491,$A$154)</f>
        <v>0</v>
      </c>
      <c r="G159" s="31">
        <f>SUMIFS(Data!$Y$3:$Y$491,Data!$G$3:$G$491,A159,Data!$AC$3:$AC$491,G$2,Data!$C$3:$C$491,$A$154)</f>
        <v>0</v>
      </c>
      <c r="H159" s="31">
        <f>SUMIFS(Data!$Y$3:$Y$491,Data!$G$3:$G$491,A159,Data!$AC$3:$AC$491,H$2,Data!$C$3:$C$491,$A$154)</f>
        <v>0</v>
      </c>
      <c r="I159" s="31">
        <f>SUMIFS(Data!$Y$3:$Y$491,Data!$G$3:$G$491,A159,Data!$AC$3:$AC$491,I$2,Data!$C$3:$C$491,$A$154)</f>
        <v>0</v>
      </c>
      <c r="J159" s="32">
        <f>SUMIFS(Data!$AA$3:$AA$491,Data!$G$3:$G$491,A159,Data!$C$3:$C$491,$A$154)</f>
        <v>0</v>
      </c>
      <c r="L159" s="105">
        <f t="shared" si="13"/>
        <v>0</v>
      </c>
    </row>
    <row r="160" spans="1:12" hidden="1" x14ac:dyDescent="0.2">
      <c r="A160" s="38" t="s">
        <v>75</v>
      </c>
      <c r="B160" s="31">
        <f t="shared" si="24"/>
        <v>0</v>
      </c>
      <c r="C160" s="31">
        <f>COUNTIFS(Data!$G$3:$G$491,A160,Data!$C$3:$C$491,$A$154)</f>
        <v>0</v>
      </c>
      <c r="D160" s="31">
        <f>SUMIFS(Data!$Y$3:$Y$491,Data!$G$3:$G$491,A160,Data!$AC$3:$AC$491,D$2,Data!$C$3:$C$491,$A$154)</f>
        <v>0</v>
      </c>
      <c r="E160" s="31">
        <f>SUMIFS(Data!$Y$3:$Y$491,Data!$G$3:$G$491,A160,Data!$AC$3:$AC$491,E$2,Data!$C$3:$C$491,$A$154)</f>
        <v>0</v>
      </c>
      <c r="F160" s="31">
        <f>SUMIFS(Data!$Y$3:$Y$491,Data!$G$3:$G$491,A160,Data!$AC$3:$AC$491,F$2,Data!$C$3:$C$491,$A$154)</f>
        <v>0</v>
      </c>
      <c r="G160" s="31">
        <f>SUMIFS(Data!$Y$3:$Y$491,Data!$G$3:$G$491,A160,Data!$AC$3:$AC$491,G$2,Data!$C$3:$C$491,$A$154)</f>
        <v>0</v>
      </c>
      <c r="H160" s="31">
        <f>SUMIFS(Data!$Y$3:$Y$491,Data!$G$3:$G$491,A160,Data!$AC$3:$AC$491,H$2,Data!$C$3:$C$491,$A$154)</f>
        <v>0</v>
      </c>
      <c r="I160" s="31">
        <f>SUMIFS(Data!$Y$3:$Y$491,Data!$G$3:$G$491,A160,Data!$AC$3:$AC$491,I$2,Data!$C$3:$C$491,$A$154)</f>
        <v>0</v>
      </c>
      <c r="J160" s="32">
        <f>SUMIFS(Data!$AA$3:$AA$491,Data!$G$3:$G$491,A160,Data!$C$3:$C$491,$A$154)</f>
        <v>0</v>
      </c>
      <c r="L160" s="105">
        <f t="shared" si="13"/>
        <v>0</v>
      </c>
    </row>
    <row r="161" spans="1:12" hidden="1" x14ac:dyDescent="0.2">
      <c r="A161" s="38" t="s">
        <v>368</v>
      </c>
      <c r="B161" s="31">
        <f t="shared" si="24"/>
        <v>0</v>
      </c>
      <c r="C161" s="31">
        <f>COUNTIFS(Data!$G$3:$G$491,A161,Data!$C$3:$C$491,$A$154)</f>
        <v>0</v>
      </c>
      <c r="D161" s="31">
        <f>SUMIFS(Data!$Y$3:$Y$491,Data!$G$3:$G$491,A161,Data!$AC$3:$AC$491,D$2,Data!$C$3:$C$491,$A$154)</f>
        <v>0</v>
      </c>
      <c r="E161" s="31">
        <f>SUMIFS(Data!$Y$3:$Y$491,Data!$G$3:$G$491,A161,Data!$AC$3:$AC$491,E$2,Data!$C$3:$C$491,$A$154)</f>
        <v>0</v>
      </c>
      <c r="F161" s="31">
        <f>SUMIFS(Data!$Y$3:$Y$491,Data!$G$3:$G$491,A161,Data!$AC$3:$AC$491,F$2,Data!$C$3:$C$491,$A$154)</f>
        <v>0</v>
      </c>
      <c r="G161" s="31">
        <f>SUMIFS(Data!$Y$3:$Y$491,Data!$G$3:$G$491,A161,Data!$AC$3:$AC$491,G$2,Data!$C$3:$C$491,$A$154)</f>
        <v>0</v>
      </c>
      <c r="H161" s="31">
        <f>SUMIFS(Data!$Y$3:$Y$491,Data!$G$3:$G$491,A161,Data!$AC$3:$AC$491,H$2,Data!$C$3:$C$491,$A$154)</f>
        <v>0</v>
      </c>
      <c r="I161" s="31">
        <f>SUMIFS(Data!$Y$3:$Y$491,Data!$G$3:$G$491,A161,Data!$AC$3:$AC$491,I$2,Data!$C$3:$C$491,$A$154)</f>
        <v>0</v>
      </c>
      <c r="J161" s="32">
        <f>SUMIFS(Data!$AA$3:$AA$491,Data!$G$3:$G$491,A161,Data!$C$3:$C$491,$A$154)</f>
        <v>0</v>
      </c>
      <c r="L161" s="105">
        <f t="shared" si="13"/>
        <v>0</v>
      </c>
    </row>
    <row r="162" spans="1:12" hidden="1" x14ac:dyDescent="0.2">
      <c r="A162" s="38" t="s">
        <v>727</v>
      </c>
      <c r="B162" s="31">
        <f t="shared" si="24"/>
        <v>0</v>
      </c>
      <c r="C162" s="31">
        <f>COUNTIFS(Data!$G$3:$G$491,A162,Data!$C$3:$C$491,$A$154)</f>
        <v>0</v>
      </c>
      <c r="D162" s="31">
        <f>SUMIFS(Data!$Y$3:$Y$491,Data!$G$3:$G$491,A162,Data!$AC$3:$AC$491,D$2,Data!$C$3:$C$491,$A$154)</f>
        <v>0</v>
      </c>
      <c r="E162" s="31">
        <f>SUMIFS(Data!$Y$3:$Y$491,Data!$G$3:$G$491,A162,Data!$AC$3:$AC$491,E$2,Data!$C$3:$C$491,$A$154)</f>
        <v>0</v>
      </c>
      <c r="F162" s="31">
        <f>SUMIFS(Data!$Y$3:$Y$491,Data!$G$3:$G$491,A162,Data!$AC$3:$AC$491,F$2,Data!$C$3:$C$491,$A$154)</f>
        <v>0</v>
      </c>
      <c r="G162" s="31">
        <f>SUMIFS(Data!$Y$3:$Y$491,Data!$G$3:$G$491,A162,Data!$AC$3:$AC$491,G$2,Data!$C$3:$C$491,$A$154)</f>
        <v>0</v>
      </c>
      <c r="H162" s="31">
        <f>SUMIFS(Data!$Y$3:$Y$491,Data!$G$3:$G$491,A162,Data!$AC$3:$AC$491,H$2,Data!$C$3:$C$491,$A$154)</f>
        <v>0</v>
      </c>
      <c r="I162" s="31">
        <f>SUMIFS(Data!$Y$3:$Y$491,Data!$G$3:$G$491,A162,Data!$AC$3:$AC$491,I$2,Data!$C$3:$C$491,$A$154)</f>
        <v>0</v>
      </c>
      <c r="J162" s="32">
        <f>SUMIFS(Data!$AA$3:$AA$491,Data!$G$3:$G$491,A162,Data!$C$3:$C$491,$A$154)</f>
        <v>0</v>
      </c>
      <c r="L162" s="105">
        <f t="shared" si="13"/>
        <v>0</v>
      </c>
    </row>
    <row r="163" spans="1:12" hidden="1" x14ac:dyDescent="0.2">
      <c r="A163" s="38" t="s">
        <v>85</v>
      </c>
      <c r="B163" s="31">
        <f t="shared" si="24"/>
        <v>0</v>
      </c>
      <c r="C163" s="31">
        <f>COUNTIFS(Data!$G$3:$G$491,A163,Data!$C$3:$C$491,$A$154)</f>
        <v>0</v>
      </c>
      <c r="D163" s="31">
        <f>SUMIFS(Data!$Y$3:$Y$491,Data!$G$3:$G$491,A163,Data!$AC$3:$AC$491,D$2,Data!$C$3:$C$491,$A$154)</f>
        <v>0</v>
      </c>
      <c r="E163" s="31">
        <f>SUMIFS(Data!$Y$3:$Y$491,Data!$G$3:$G$491,A163,Data!$AC$3:$AC$491,E$2,Data!$C$3:$C$491,$A$154)</f>
        <v>0</v>
      </c>
      <c r="F163" s="31">
        <f>SUMIFS(Data!$Y$3:$Y$491,Data!$G$3:$G$491,A163,Data!$AC$3:$AC$491,F$2,Data!$C$3:$C$491,$A$154)</f>
        <v>0</v>
      </c>
      <c r="G163" s="31">
        <f>SUMIFS(Data!$Y$3:$Y$491,Data!$G$3:$G$491,A163,Data!$AC$3:$AC$491,G$2,Data!$C$3:$C$491,$A$154)</f>
        <v>0</v>
      </c>
      <c r="H163" s="31">
        <f>SUMIFS(Data!$Y$3:$Y$491,Data!$G$3:$G$491,A163,Data!$AC$3:$AC$491,H$2,Data!$C$3:$C$491,$A$154)</f>
        <v>0</v>
      </c>
      <c r="I163" s="31">
        <f>SUMIFS(Data!$Y$3:$Y$491,Data!$G$3:$G$491,A163,Data!$AC$3:$AC$491,I$2,Data!$C$3:$C$491,$A$154)</f>
        <v>0</v>
      </c>
      <c r="J163" s="32">
        <f>SUMIFS(Data!$AA$3:$AA$491,Data!$G$3:$G$491,A163,Data!$C$3:$C$491,$A$154)</f>
        <v>0</v>
      </c>
      <c r="L163" s="105">
        <f t="shared" ref="L163:L211" si="25">SUM(B163:J163)</f>
        <v>0</v>
      </c>
    </row>
    <row r="164" spans="1:12" hidden="1" x14ac:dyDescent="0.2">
      <c r="A164" s="38" t="s">
        <v>790</v>
      </c>
      <c r="B164" s="31">
        <f t="shared" si="24"/>
        <v>0</v>
      </c>
      <c r="C164" s="31">
        <f>COUNTIFS(Data!$G$3:$G$491,A164,Data!$C$3:$C$491,$A$154)</f>
        <v>0</v>
      </c>
      <c r="D164" s="31">
        <f>SUMIFS(Data!$Y$3:$Y$491,Data!$G$3:$G$491,A164,Data!$AC$3:$AC$491,D$2,Data!$C$3:$C$491,$A$154)</f>
        <v>0</v>
      </c>
      <c r="E164" s="31">
        <f>SUMIFS(Data!$Y$3:$Y$491,Data!$G$3:$G$491,A164,Data!$AC$3:$AC$491,E$2,Data!$C$3:$C$491,$A$154)</f>
        <v>0</v>
      </c>
      <c r="F164" s="31">
        <f>SUMIFS(Data!$Y$3:$Y$491,Data!$G$3:$G$491,A164,Data!$AC$3:$AC$491,F$2,Data!$C$3:$C$491,$A$154)</f>
        <v>0</v>
      </c>
      <c r="G164" s="31">
        <f>SUMIFS(Data!$Y$3:$Y$491,Data!$G$3:$G$491,A164,Data!$AC$3:$AC$491,G$2,Data!$C$3:$C$491,$A$154)</f>
        <v>0</v>
      </c>
      <c r="H164" s="31">
        <f>SUMIFS(Data!$Y$3:$Y$491,Data!$G$3:$G$491,A164,Data!$AC$3:$AC$491,H$2,Data!$C$3:$C$491,$A$154)</f>
        <v>0</v>
      </c>
      <c r="I164" s="31">
        <f>SUMIFS(Data!$Y$3:$Y$491,Data!$G$3:$G$491,A164,Data!$AC$3:$AC$491,I$2,Data!$C$3:$C$491,$A$154)</f>
        <v>0</v>
      </c>
      <c r="J164" s="32">
        <f>SUMIFS(Data!$AA$3:$AA$491,Data!$G$3:$G$491,A164,Data!$C$3:$C$491,$A$154)</f>
        <v>0</v>
      </c>
      <c r="L164" s="105">
        <f t="shared" si="25"/>
        <v>0</v>
      </c>
    </row>
    <row r="165" spans="1:12" hidden="1" x14ac:dyDescent="0.2">
      <c r="A165" s="38" t="s">
        <v>455</v>
      </c>
      <c r="B165" s="31">
        <f t="shared" si="24"/>
        <v>0</v>
      </c>
      <c r="C165" s="31">
        <f>COUNTIFS(Data!$G$3:$G$491,A165,Data!$C$3:$C$491,$A$154)</f>
        <v>0</v>
      </c>
      <c r="D165" s="31">
        <f>SUMIFS(Data!$Y$3:$Y$491,Data!$G$3:$G$491,A165,Data!$AC$3:$AC$491,D$2,Data!$C$3:$C$491,$A$154)</f>
        <v>0</v>
      </c>
      <c r="E165" s="31">
        <f>SUMIFS(Data!$Y$3:$Y$491,Data!$G$3:$G$491,A165,Data!$AC$3:$AC$491,E$2,Data!$C$3:$C$491,$A$154)</f>
        <v>0</v>
      </c>
      <c r="F165" s="31">
        <f>SUMIFS(Data!$Y$3:$Y$491,Data!$G$3:$G$491,A165,Data!$AC$3:$AC$491,F$2,Data!$C$3:$C$491,$A$154)</f>
        <v>0</v>
      </c>
      <c r="G165" s="31">
        <f>SUMIFS(Data!$Y$3:$Y$491,Data!$G$3:$G$491,A165,Data!$AC$3:$AC$491,G$2,Data!$C$3:$C$491,$A$154)</f>
        <v>0</v>
      </c>
      <c r="H165" s="31">
        <f>SUMIFS(Data!$Y$3:$Y$491,Data!$G$3:$G$491,A165,Data!$AC$3:$AC$491,H$2,Data!$C$3:$C$491,$A$154)</f>
        <v>0</v>
      </c>
      <c r="I165" s="31">
        <f>SUMIFS(Data!$Y$3:$Y$491,Data!$G$3:$G$491,A165,Data!$AC$3:$AC$491,I$2,Data!$C$3:$C$491,$A$154)</f>
        <v>0</v>
      </c>
      <c r="J165" s="32">
        <f>SUMIFS(Data!$AA$3:$AA$491,Data!$G$3:$G$491,A165,Data!$C$3:$C$491,$A$154)</f>
        <v>0</v>
      </c>
      <c r="L165" s="105">
        <f t="shared" si="25"/>
        <v>0</v>
      </c>
    </row>
    <row r="166" spans="1:12" hidden="1" x14ac:dyDescent="0.2">
      <c r="A166" s="30" t="s">
        <v>636</v>
      </c>
      <c r="B166" s="31">
        <f t="shared" si="24"/>
        <v>0</v>
      </c>
      <c r="C166" s="31">
        <f>COUNTIFS(Data!$G$3:$G$491,A166,Data!$C$3:$C$491,$A$154)</f>
        <v>0</v>
      </c>
      <c r="D166" s="31">
        <f>SUMIFS(Data!$Y$3:$Y$491,Data!$G$3:$G$491,A166,Data!$AC$3:$AC$491,D$2,Data!$C$3:$C$491,$A$154)</f>
        <v>0</v>
      </c>
      <c r="E166" s="31">
        <f>SUMIFS(Data!$Y$3:$Y$491,Data!$G$3:$G$491,A166,Data!$AC$3:$AC$491,E$2,Data!$C$3:$C$491,$A$154)</f>
        <v>0</v>
      </c>
      <c r="F166" s="31">
        <f>SUMIFS(Data!$Y$3:$Y$491,Data!$G$3:$G$491,A166,Data!$AC$3:$AC$491,F$2,Data!$C$3:$C$491,$A$154)</f>
        <v>0</v>
      </c>
      <c r="G166" s="31">
        <f>SUMIFS(Data!$Y$3:$Y$491,Data!$G$3:$G$491,A166,Data!$AC$3:$AC$491,G$2,Data!$C$3:$C$491,$A$154)</f>
        <v>0</v>
      </c>
      <c r="H166" s="31">
        <f>SUMIFS(Data!$Y$3:$Y$491,Data!$G$3:$G$491,A166,Data!$AC$3:$AC$491,H$2,Data!$C$3:$C$491,$A$154)</f>
        <v>0</v>
      </c>
      <c r="I166" s="31">
        <f>SUMIFS(Data!$Y$3:$Y$491,Data!$G$3:$G$491,A166,Data!$AC$3:$AC$491,I$2,Data!$C$3:$C$491,$A$154)</f>
        <v>0</v>
      </c>
      <c r="J166" s="32">
        <f>SUMIFS(Data!$AA$3:$AA$491,Data!$G$3:$G$491,A166,Data!$C$3:$C$491,$A$154)</f>
        <v>0</v>
      </c>
      <c r="L166" s="105">
        <f t="shared" si="25"/>
        <v>0</v>
      </c>
    </row>
    <row r="167" spans="1:12" x14ac:dyDescent="0.2">
      <c r="A167" s="30" t="s">
        <v>3</v>
      </c>
      <c r="B167" s="31">
        <f t="shared" si="24"/>
        <v>2061</v>
      </c>
      <c r="C167" s="31">
        <f>COUNTIFS(Data!$G$3:$G$491,A167,Data!$C$3:$C$491,$A$154)</f>
        <v>15</v>
      </c>
      <c r="D167" s="31">
        <f>SUMIFS(Data!$Y$3:$Y$491,Data!$G$3:$G$491,A167,Data!$AC$3:$AC$491,D$2,Data!$C$3:$C$491,$A$154)</f>
        <v>1954</v>
      </c>
      <c r="E167" s="31">
        <f>SUMIFS(Data!$Y$3:$Y$491,Data!$G$3:$G$491,A167,Data!$AC$3:$AC$491,E$2,Data!$C$3:$C$491,$A$154)</f>
        <v>0</v>
      </c>
      <c r="F167" s="31">
        <f>SUMIFS(Data!$Y$3:$Y$491,Data!$G$3:$G$491,A167,Data!$AC$3:$AC$491,F$2,Data!$C$3:$C$491,$A$154)</f>
        <v>0</v>
      </c>
      <c r="G167" s="31">
        <f>SUMIFS(Data!$Y$3:$Y$491,Data!$G$3:$G$491,A167,Data!$AC$3:$AC$491,G$2,Data!$C$3:$C$491,$A$154)</f>
        <v>0</v>
      </c>
      <c r="H167" s="31">
        <f>SUMIFS(Data!$Y$3:$Y$491,Data!$G$3:$G$491,A167,Data!$AC$3:$AC$491,H$2,Data!$C$3:$C$491,$A$154)</f>
        <v>0</v>
      </c>
      <c r="I167" s="31">
        <f>SUMIFS(Data!$Y$3:$Y$491,Data!$G$3:$G$491,A167,Data!$AC$3:$AC$491,I$2,Data!$C$3:$C$491,$A$154)</f>
        <v>0</v>
      </c>
      <c r="J167" s="32">
        <f>SUMIFS(Data!$AA$3:$AA$491,Data!$G$3:$G$491,A167,Data!$C$3:$C$491,$A$154)</f>
        <v>107</v>
      </c>
      <c r="L167" s="105">
        <f t="shared" si="25"/>
        <v>4137</v>
      </c>
    </row>
    <row r="168" spans="1:12" ht="15" thickBot="1" x14ac:dyDescent="0.25">
      <c r="A168" s="61" t="s">
        <v>909</v>
      </c>
      <c r="B168" s="62">
        <f>SUM(B155:B167)</f>
        <v>2061</v>
      </c>
      <c r="C168" s="62">
        <f t="shared" ref="C168:J168" si="26">SUM(C155:C167)</f>
        <v>15</v>
      </c>
      <c r="D168" s="62">
        <f t="shared" si="26"/>
        <v>1954</v>
      </c>
      <c r="E168" s="62">
        <f t="shared" si="26"/>
        <v>0</v>
      </c>
      <c r="F168" s="62">
        <f t="shared" si="26"/>
        <v>0</v>
      </c>
      <c r="G168" s="62">
        <f t="shared" si="26"/>
        <v>0</v>
      </c>
      <c r="H168" s="62">
        <f t="shared" si="26"/>
        <v>0</v>
      </c>
      <c r="I168" s="62">
        <f t="shared" si="26"/>
        <v>0</v>
      </c>
      <c r="J168" s="63">
        <f t="shared" si="26"/>
        <v>107</v>
      </c>
      <c r="L168" s="105">
        <f t="shared" si="25"/>
        <v>4137</v>
      </c>
    </row>
    <row r="169" spans="1:12" x14ac:dyDescent="0.2">
      <c r="A169" s="171" t="str">
        <f>Supervisors!A16</f>
        <v>Melina Miramonte</v>
      </c>
      <c r="B169" s="172"/>
      <c r="C169" s="172"/>
      <c r="D169" s="176">
        <v>1</v>
      </c>
      <c r="E169" s="176"/>
      <c r="F169" s="176"/>
      <c r="G169" s="176"/>
      <c r="H169" s="176"/>
      <c r="I169" s="176"/>
      <c r="J169" s="177"/>
      <c r="L169" s="105">
        <f t="shared" si="25"/>
        <v>1</v>
      </c>
    </row>
    <row r="170" spans="1:12" x14ac:dyDescent="0.2">
      <c r="A170" s="30" t="s">
        <v>12</v>
      </c>
      <c r="B170" s="31">
        <f t="shared" ref="B170:B182" si="27">SUM(D170:J170)</f>
        <v>1312</v>
      </c>
      <c r="C170" s="31">
        <f>COUNTIFS(Data!$G$3:$G$491,A170,Data!$C$3:$C$491,$A$169)</f>
        <v>8</v>
      </c>
      <c r="D170" s="31">
        <f>SUMIFS(Data!$Y$3:$Y$491,Data!$G$3:$G$491,A170,Data!$AC$3:$AC$491,D$2,Data!$C$3:$C$491,$A$169)</f>
        <v>463</v>
      </c>
      <c r="E170" s="31">
        <f>SUMIFS(Data!$Y$3:$Y$491,Data!$G$3:$G$491,A170,Data!$AC$3:$AC$491,E$2,Data!$C$3:$C$491,$A$169)</f>
        <v>0</v>
      </c>
      <c r="F170" s="31">
        <f>SUMIFS(Data!$Y$3:$Y$491,Data!$G$3:$G$491,A170,Data!$AC$3:$AC$491,F$2,Data!$C$3:$C$491,$A$169)</f>
        <v>0</v>
      </c>
      <c r="G170" s="31">
        <f>SUMIFS(Data!$Y$3:$Y$491,Data!$G$3:$G$491,A170,Data!$AC$3:$AC$491,G$2,Data!$C$3:$C$491,$A$169)</f>
        <v>848</v>
      </c>
      <c r="H170" s="31">
        <f>SUMIFS(Data!$Y$3:$Y$491,Data!$G$3:$G$491,A170,Data!$AC$3:$AC$491,H$2,Data!$C$3:$C$491,$A$169)</f>
        <v>0</v>
      </c>
      <c r="I170" s="31">
        <f>SUMIFS(Data!$Y$3:$Y$491,Data!$G$3:$G$491,A170,Data!$AC$3:$AC$491,I$2,Data!$C$3:$C$491,$A$169)</f>
        <v>0</v>
      </c>
      <c r="J170" s="32">
        <f>SUMIFS(Data!$AA$3:$AA$491,Data!$G$3:$G$491,A170,Data!$C$3:$C$491,$A$169)</f>
        <v>1</v>
      </c>
      <c r="L170" s="105">
        <f t="shared" si="25"/>
        <v>2632</v>
      </c>
    </row>
    <row r="171" spans="1:12" hidden="1" x14ac:dyDescent="0.2">
      <c r="A171" s="38" t="s">
        <v>335</v>
      </c>
      <c r="B171" s="31">
        <f t="shared" si="27"/>
        <v>0</v>
      </c>
      <c r="C171" s="31">
        <f>COUNTIFS(Data!$G$3:$G$491,A171,Data!$C$3:$C$491,$A$169)</f>
        <v>0</v>
      </c>
      <c r="D171" s="31">
        <f>SUMIFS(Data!$Y$3:$Y$491,Data!$G$3:$G$491,A171,Data!$AC$3:$AC$491,D$2,Data!$C$3:$C$491,$A$169)</f>
        <v>0</v>
      </c>
      <c r="E171" s="31">
        <f>SUMIFS(Data!$Y$3:$Y$491,Data!$G$3:$G$491,A171,Data!$AC$3:$AC$491,E$2,Data!$C$3:$C$491,$A$169)</f>
        <v>0</v>
      </c>
      <c r="F171" s="31">
        <f>SUMIFS(Data!$Y$3:$Y$491,Data!$G$3:$G$491,A171,Data!$AC$3:$AC$491,F$2,Data!$C$3:$C$491,$A$169)</f>
        <v>0</v>
      </c>
      <c r="G171" s="31">
        <f>SUMIFS(Data!$Y$3:$Y$491,Data!$G$3:$G$491,A171,Data!$AC$3:$AC$491,G$2,Data!$C$3:$C$491,$A$169)</f>
        <v>0</v>
      </c>
      <c r="H171" s="31">
        <f>SUMIFS(Data!$Y$3:$Y$491,Data!$G$3:$G$491,A171,Data!$AC$3:$AC$491,H$2,Data!$C$3:$C$491,$A$169)</f>
        <v>0</v>
      </c>
      <c r="I171" s="31">
        <f>SUMIFS(Data!$Y$3:$Y$491,Data!$G$3:$G$491,A171,Data!$AC$3:$AC$491,I$2,Data!$C$3:$C$491,$A$169)</f>
        <v>0</v>
      </c>
      <c r="J171" s="32">
        <f>SUMIFS(Data!$AA$3:$AA$491,Data!$G$3:$G$491,A171,Data!$C$3:$C$491,$A$169)</f>
        <v>0</v>
      </c>
      <c r="L171" s="105">
        <f t="shared" si="25"/>
        <v>0</v>
      </c>
    </row>
    <row r="172" spans="1:12" hidden="1" x14ac:dyDescent="0.2">
      <c r="A172" s="38" t="s">
        <v>745</v>
      </c>
      <c r="B172" s="31">
        <f t="shared" si="27"/>
        <v>0</v>
      </c>
      <c r="C172" s="31">
        <f>COUNTIFS(Data!$G$3:$G$491,A172,Data!$C$3:$C$491,$A$169)</f>
        <v>0</v>
      </c>
      <c r="D172" s="31">
        <f>SUMIFS(Data!$Y$3:$Y$491,Data!$G$3:$G$491,A172,Data!$AC$3:$AC$491,D$2,Data!$C$3:$C$491,$A$169)</f>
        <v>0</v>
      </c>
      <c r="E172" s="31">
        <f>SUMIFS(Data!$Y$3:$Y$491,Data!$G$3:$G$491,A172,Data!$AC$3:$AC$491,E$2,Data!$C$3:$C$491,$A$169)</f>
        <v>0</v>
      </c>
      <c r="F172" s="31">
        <f>SUMIFS(Data!$Y$3:$Y$491,Data!$G$3:$G$491,A172,Data!$AC$3:$AC$491,F$2,Data!$C$3:$C$491,$A$169)</f>
        <v>0</v>
      </c>
      <c r="G172" s="31">
        <f>SUMIFS(Data!$Y$3:$Y$491,Data!$G$3:$G$491,A172,Data!$AC$3:$AC$491,G$2,Data!$C$3:$C$491,$A$169)</f>
        <v>0</v>
      </c>
      <c r="H172" s="31">
        <f>SUMIFS(Data!$Y$3:$Y$491,Data!$G$3:$G$491,A172,Data!$AC$3:$AC$491,H$2,Data!$C$3:$C$491,$A$169)</f>
        <v>0</v>
      </c>
      <c r="I172" s="31">
        <f>SUMIFS(Data!$Y$3:$Y$491,Data!$G$3:$G$491,A172,Data!$AC$3:$AC$491,I$2,Data!$C$3:$C$491,$A$169)</f>
        <v>0</v>
      </c>
      <c r="J172" s="32">
        <f>SUMIFS(Data!$AA$3:$AA$491,Data!$G$3:$G$491,A172,Data!$C$3:$C$491,$A$169)</f>
        <v>0</v>
      </c>
      <c r="L172" s="105">
        <f t="shared" si="25"/>
        <v>0</v>
      </c>
    </row>
    <row r="173" spans="1:12" hidden="1" x14ac:dyDescent="0.2">
      <c r="A173" s="38" t="s">
        <v>22</v>
      </c>
      <c r="B173" s="31">
        <f t="shared" si="27"/>
        <v>0</v>
      </c>
      <c r="C173" s="31">
        <f>COUNTIFS(Data!$G$3:$G$491,A173,Data!$C$3:$C$491,$A$169)</f>
        <v>0</v>
      </c>
      <c r="D173" s="31">
        <f>SUMIFS(Data!$Y$3:$Y$491,Data!$G$3:$G$491,A173,Data!$AC$3:$AC$491,D$2,Data!$C$3:$C$491,$A$169)</f>
        <v>0</v>
      </c>
      <c r="E173" s="31">
        <f>SUMIFS(Data!$Y$3:$Y$491,Data!$G$3:$G$491,A173,Data!$AC$3:$AC$491,E$2,Data!$C$3:$C$491,$A$169)</f>
        <v>0</v>
      </c>
      <c r="F173" s="31">
        <f>SUMIFS(Data!$Y$3:$Y$491,Data!$G$3:$G$491,A173,Data!$AC$3:$AC$491,F$2,Data!$C$3:$C$491,$A$169)</f>
        <v>0</v>
      </c>
      <c r="G173" s="31">
        <f>SUMIFS(Data!$Y$3:$Y$491,Data!$G$3:$G$491,A173,Data!$AC$3:$AC$491,G$2,Data!$C$3:$C$491,$A$169)</f>
        <v>0</v>
      </c>
      <c r="H173" s="31">
        <f>SUMIFS(Data!$Y$3:$Y$491,Data!$G$3:$G$491,A173,Data!$AC$3:$AC$491,H$2,Data!$C$3:$C$491,$A$169)</f>
        <v>0</v>
      </c>
      <c r="I173" s="31">
        <f>SUMIFS(Data!$Y$3:$Y$491,Data!$G$3:$G$491,A173,Data!$AC$3:$AC$491,I$2,Data!$C$3:$C$491,$A$169)</f>
        <v>0</v>
      </c>
      <c r="J173" s="32">
        <f>SUMIFS(Data!$AA$3:$AA$491,Data!$G$3:$G$491,A173,Data!$C$3:$C$491,$A$169)</f>
        <v>0</v>
      </c>
      <c r="L173" s="105">
        <f t="shared" si="25"/>
        <v>0</v>
      </c>
    </row>
    <row r="174" spans="1:12" hidden="1" x14ac:dyDescent="0.2">
      <c r="A174" s="38" t="s">
        <v>367</v>
      </c>
      <c r="B174" s="31">
        <f t="shared" si="27"/>
        <v>0</v>
      </c>
      <c r="C174" s="31">
        <f>COUNTIFS(Data!$G$3:$G$491,A174,Data!$C$3:$C$491,$A$169)</f>
        <v>0</v>
      </c>
      <c r="D174" s="31">
        <f>SUMIFS(Data!$Y$3:$Y$491,Data!$G$3:$G$491,A174,Data!$AC$3:$AC$491,D$2,Data!$C$3:$C$491,$A$169)</f>
        <v>0</v>
      </c>
      <c r="E174" s="31">
        <f>SUMIFS(Data!$Y$3:$Y$491,Data!$G$3:$G$491,A174,Data!$AC$3:$AC$491,E$2,Data!$C$3:$C$491,$A$169)</f>
        <v>0</v>
      </c>
      <c r="F174" s="31">
        <f>SUMIFS(Data!$Y$3:$Y$491,Data!$G$3:$G$491,A174,Data!$AC$3:$AC$491,F$2,Data!$C$3:$C$491,$A$169)</f>
        <v>0</v>
      </c>
      <c r="G174" s="31">
        <f>SUMIFS(Data!$Y$3:$Y$491,Data!$G$3:$G$491,A174,Data!$AC$3:$AC$491,G$2,Data!$C$3:$C$491,$A$169)</f>
        <v>0</v>
      </c>
      <c r="H174" s="31">
        <f>SUMIFS(Data!$Y$3:$Y$491,Data!$G$3:$G$491,A174,Data!$AC$3:$AC$491,H$2,Data!$C$3:$C$491,$A$169)</f>
        <v>0</v>
      </c>
      <c r="I174" s="31">
        <f>SUMIFS(Data!$Y$3:$Y$491,Data!$G$3:$G$491,A174,Data!$AC$3:$AC$491,I$2,Data!$C$3:$C$491,$A$169)</f>
        <v>0</v>
      </c>
      <c r="J174" s="32">
        <f>SUMIFS(Data!$AA$3:$AA$491,Data!$G$3:$G$491,A174,Data!$C$3:$C$491,$A$169)</f>
        <v>0</v>
      </c>
      <c r="L174" s="105">
        <f t="shared" si="25"/>
        <v>0</v>
      </c>
    </row>
    <row r="175" spans="1:12" hidden="1" x14ac:dyDescent="0.2">
      <c r="A175" s="38" t="s">
        <v>75</v>
      </c>
      <c r="B175" s="31">
        <f t="shared" si="27"/>
        <v>0</v>
      </c>
      <c r="C175" s="31">
        <f>COUNTIFS(Data!$G$3:$G$491,A175,Data!$C$3:$C$491,$A$169)</f>
        <v>0</v>
      </c>
      <c r="D175" s="31">
        <f>SUMIFS(Data!$Y$3:$Y$491,Data!$G$3:$G$491,A175,Data!$AC$3:$AC$491,D$2,Data!$C$3:$C$491,$A$169)</f>
        <v>0</v>
      </c>
      <c r="E175" s="31">
        <f>SUMIFS(Data!$Y$3:$Y$491,Data!$G$3:$G$491,A175,Data!$AC$3:$AC$491,E$2,Data!$C$3:$C$491,$A$169)</f>
        <v>0</v>
      </c>
      <c r="F175" s="31">
        <f>SUMIFS(Data!$Y$3:$Y$491,Data!$G$3:$G$491,A175,Data!$AC$3:$AC$491,F$2,Data!$C$3:$C$491,$A$169)</f>
        <v>0</v>
      </c>
      <c r="G175" s="31">
        <f>SUMIFS(Data!$Y$3:$Y$491,Data!$G$3:$G$491,A175,Data!$AC$3:$AC$491,G$2,Data!$C$3:$C$491,$A$169)</f>
        <v>0</v>
      </c>
      <c r="H175" s="31">
        <f>SUMIFS(Data!$Y$3:$Y$491,Data!$G$3:$G$491,A175,Data!$AC$3:$AC$491,H$2,Data!$C$3:$C$491,$A$169)</f>
        <v>0</v>
      </c>
      <c r="I175" s="31">
        <f>SUMIFS(Data!$Y$3:$Y$491,Data!$G$3:$G$491,A175,Data!$AC$3:$AC$491,I$2,Data!$C$3:$C$491,$A$169)</f>
        <v>0</v>
      </c>
      <c r="J175" s="32">
        <f>SUMIFS(Data!$AA$3:$AA$491,Data!$G$3:$G$491,A175,Data!$C$3:$C$491,$A$169)</f>
        <v>0</v>
      </c>
      <c r="L175" s="105">
        <f t="shared" si="25"/>
        <v>0</v>
      </c>
    </row>
    <row r="176" spans="1:12" hidden="1" x14ac:dyDescent="0.2">
      <c r="A176" s="38" t="s">
        <v>368</v>
      </c>
      <c r="B176" s="31">
        <f t="shared" si="27"/>
        <v>0</v>
      </c>
      <c r="C176" s="31">
        <f>COUNTIFS(Data!$G$3:$G$491,A176,Data!$C$3:$C$491,$A$169)</f>
        <v>0</v>
      </c>
      <c r="D176" s="31">
        <f>SUMIFS(Data!$Y$3:$Y$491,Data!$G$3:$G$491,A176,Data!$AC$3:$AC$491,D$2,Data!$C$3:$C$491,$A$169)</f>
        <v>0</v>
      </c>
      <c r="E176" s="31">
        <f>SUMIFS(Data!$Y$3:$Y$491,Data!$G$3:$G$491,A176,Data!$AC$3:$AC$491,E$2,Data!$C$3:$C$491,$A$169)</f>
        <v>0</v>
      </c>
      <c r="F176" s="31">
        <f>SUMIFS(Data!$Y$3:$Y$491,Data!$G$3:$G$491,A176,Data!$AC$3:$AC$491,F$2,Data!$C$3:$C$491,$A$169)</f>
        <v>0</v>
      </c>
      <c r="G176" s="31">
        <f>SUMIFS(Data!$Y$3:$Y$491,Data!$G$3:$G$491,A176,Data!$AC$3:$AC$491,G$2,Data!$C$3:$C$491,$A$169)</f>
        <v>0</v>
      </c>
      <c r="H176" s="31">
        <f>SUMIFS(Data!$Y$3:$Y$491,Data!$G$3:$G$491,A176,Data!$AC$3:$AC$491,H$2,Data!$C$3:$C$491,$A$169)</f>
        <v>0</v>
      </c>
      <c r="I176" s="31">
        <f>SUMIFS(Data!$Y$3:$Y$491,Data!$G$3:$G$491,A176,Data!$AC$3:$AC$491,I$2,Data!$C$3:$C$491,$A$169)</f>
        <v>0</v>
      </c>
      <c r="J176" s="32">
        <f>SUMIFS(Data!$AA$3:$AA$491,Data!$G$3:$G$491,A176,Data!$C$3:$C$491,$A$169)</f>
        <v>0</v>
      </c>
      <c r="L176" s="105">
        <f t="shared" si="25"/>
        <v>0</v>
      </c>
    </row>
    <row r="177" spans="1:12" hidden="1" x14ac:dyDescent="0.2">
      <c r="A177" s="38" t="s">
        <v>727</v>
      </c>
      <c r="B177" s="31">
        <f t="shared" si="27"/>
        <v>0</v>
      </c>
      <c r="C177" s="31">
        <f>COUNTIFS(Data!$G$3:$G$491,A177,Data!$C$3:$C$491,$A$169)</f>
        <v>0</v>
      </c>
      <c r="D177" s="31">
        <f>SUMIFS(Data!$Y$3:$Y$491,Data!$G$3:$G$491,A177,Data!$AC$3:$AC$491,D$2,Data!$C$3:$C$491,$A$169)</f>
        <v>0</v>
      </c>
      <c r="E177" s="31">
        <f>SUMIFS(Data!$Y$3:$Y$491,Data!$G$3:$G$491,A177,Data!$AC$3:$AC$491,E$2,Data!$C$3:$C$491,$A$169)</f>
        <v>0</v>
      </c>
      <c r="F177" s="31">
        <f>SUMIFS(Data!$Y$3:$Y$491,Data!$G$3:$G$491,A177,Data!$AC$3:$AC$491,F$2,Data!$C$3:$C$491,$A$169)</f>
        <v>0</v>
      </c>
      <c r="G177" s="31">
        <f>SUMIFS(Data!$Y$3:$Y$491,Data!$G$3:$G$491,A177,Data!$AC$3:$AC$491,G$2,Data!$C$3:$C$491,$A$169)</f>
        <v>0</v>
      </c>
      <c r="H177" s="31">
        <f>SUMIFS(Data!$Y$3:$Y$491,Data!$G$3:$G$491,A177,Data!$AC$3:$AC$491,H$2,Data!$C$3:$C$491,$A$169)</f>
        <v>0</v>
      </c>
      <c r="I177" s="31">
        <f>SUMIFS(Data!$Y$3:$Y$491,Data!$G$3:$G$491,A177,Data!$AC$3:$AC$491,I$2,Data!$C$3:$C$491,$A$169)</f>
        <v>0</v>
      </c>
      <c r="J177" s="32">
        <f>SUMIFS(Data!$AA$3:$AA$491,Data!$G$3:$G$491,A177,Data!$C$3:$C$491,$A$169)</f>
        <v>0</v>
      </c>
      <c r="L177" s="105">
        <f t="shared" si="25"/>
        <v>0</v>
      </c>
    </row>
    <row r="178" spans="1:12" x14ac:dyDescent="0.2">
      <c r="A178" s="38" t="s">
        <v>85</v>
      </c>
      <c r="B178" s="31">
        <f t="shared" si="27"/>
        <v>316</v>
      </c>
      <c r="C178" s="31">
        <f>COUNTIFS(Data!$G$3:$G$491,A178,Data!$C$3:$C$491,$A$169)</f>
        <v>1</v>
      </c>
      <c r="D178" s="31">
        <f>SUMIFS(Data!$Y$3:$Y$491,Data!$G$3:$G$491,A178,Data!$AC$3:$AC$491,D$2,Data!$C$3:$C$491,$A$169)</f>
        <v>0</v>
      </c>
      <c r="E178" s="31">
        <f>SUMIFS(Data!$Y$3:$Y$491,Data!$G$3:$G$491,A178,Data!$AC$3:$AC$491,E$2,Data!$C$3:$C$491,$A$169)</f>
        <v>0</v>
      </c>
      <c r="F178" s="31">
        <f>SUMIFS(Data!$Y$3:$Y$491,Data!$G$3:$G$491,A178,Data!$AC$3:$AC$491,F$2,Data!$C$3:$C$491,$A$169)</f>
        <v>0</v>
      </c>
      <c r="G178" s="31">
        <f>SUMIFS(Data!$Y$3:$Y$491,Data!$G$3:$G$491,A178,Data!$AC$3:$AC$491,G$2,Data!$C$3:$C$491,$A$169)</f>
        <v>0</v>
      </c>
      <c r="H178" s="31">
        <f>SUMIFS(Data!$Y$3:$Y$491,Data!$G$3:$G$491,A178,Data!$AC$3:$AC$491,H$2,Data!$C$3:$C$491,$A$169)</f>
        <v>0</v>
      </c>
      <c r="I178" s="31">
        <f>SUMIFS(Data!$Y$3:$Y$491,Data!$G$3:$G$491,A178,Data!$AC$3:$AC$491,I$2,Data!$C$3:$C$491,$A$169)</f>
        <v>316</v>
      </c>
      <c r="J178" s="32">
        <f>SUMIFS(Data!$AA$3:$AA$491,Data!$G$3:$G$491,A178,Data!$C$3:$C$491,$A$169)</f>
        <v>0</v>
      </c>
      <c r="L178" s="105">
        <f t="shared" si="25"/>
        <v>633</v>
      </c>
    </row>
    <row r="179" spans="1:12" hidden="1" x14ac:dyDescent="0.2">
      <c r="A179" s="38" t="s">
        <v>790</v>
      </c>
      <c r="B179" s="31">
        <f t="shared" si="27"/>
        <v>0</v>
      </c>
      <c r="C179" s="31">
        <f>COUNTIFS(Data!$G$3:$G$491,A179,Data!$C$3:$C$491,$A$169)</f>
        <v>0</v>
      </c>
      <c r="D179" s="31">
        <f>SUMIFS(Data!$Y$3:$Y$491,Data!$G$3:$G$491,A179,Data!$AC$3:$AC$491,D$2,Data!$C$3:$C$491,$A$169)</f>
        <v>0</v>
      </c>
      <c r="E179" s="31">
        <f>SUMIFS(Data!$Y$3:$Y$491,Data!$G$3:$G$491,A179,Data!$AC$3:$AC$491,E$2,Data!$C$3:$C$491,$A$169)</f>
        <v>0</v>
      </c>
      <c r="F179" s="31">
        <f>SUMIFS(Data!$Y$3:$Y$491,Data!$G$3:$G$491,A179,Data!$AC$3:$AC$491,F$2,Data!$C$3:$C$491,$A$169)</f>
        <v>0</v>
      </c>
      <c r="G179" s="31">
        <f>SUMIFS(Data!$Y$3:$Y$491,Data!$G$3:$G$491,A179,Data!$AC$3:$AC$491,G$2,Data!$C$3:$C$491,$A$169)</f>
        <v>0</v>
      </c>
      <c r="H179" s="31">
        <f>SUMIFS(Data!$Y$3:$Y$491,Data!$G$3:$G$491,A179,Data!$AC$3:$AC$491,H$2,Data!$C$3:$C$491,$A$169)</f>
        <v>0</v>
      </c>
      <c r="I179" s="31">
        <f>SUMIFS(Data!$Y$3:$Y$491,Data!$G$3:$G$491,A179,Data!$AC$3:$AC$491,I$2,Data!$C$3:$C$491,$A$169)</f>
        <v>0</v>
      </c>
      <c r="J179" s="32">
        <f>SUMIFS(Data!$AA$3:$AA$491,Data!$G$3:$G$491,A179,Data!$C$3:$C$491,$A$169)</f>
        <v>0</v>
      </c>
      <c r="L179" s="105">
        <f t="shared" si="25"/>
        <v>0</v>
      </c>
    </row>
    <row r="180" spans="1:12" x14ac:dyDescent="0.2">
      <c r="A180" s="30" t="s">
        <v>455</v>
      </c>
      <c r="B180" s="31">
        <f t="shared" si="27"/>
        <v>240</v>
      </c>
      <c r="C180" s="31">
        <f>COUNTIFS(Data!$G$3:$G$491,A180,Data!$C$3:$C$491,$A$169)</f>
        <v>1</v>
      </c>
      <c r="D180" s="31">
        <f>SUMIFS(Data!$Y$3:$Y$491,Data!$G$3:$G$491,A180,Data!$AC$3:$AC$491,D$2,Data!$C$3:$C$491,$A$169)</f>
        <v>0</v>
      </c>
      <c r="E180" s="31">
        <f>SUMIFS(Data!$Y$3:$Y$491,Data!$G$3:$G$491,A180,Data!$AC$3:$AC$491,E$2,Data!$C$3:$C$491,$A$169)</f>
        <v>0</v>
      </c>
      <c r="F180" s="31">
        <f>SUMIFS(Data!$Y$3:$Y$491,Data!$G$3:$G$491,A180,Data!$AC$3:$AC$491,F$2,Data!$C$3:$C$491,$A$169)</f>
        <v>0</v>
      </c>
      <c r="G180" s="31">
        <f>SUMIFS(Data!$Y$3:$Y$491,Data!$G$3:$G$491,A180,Data!$AC$3:$AC$491,G$2,Data!$C$3:$C$491,$A$169)</f>
        <v>0</v>
      </c>
      <c r="H180" s="31">
        <f>SUMIFS(Data!$Y$3:$Y$491,Data!$G$3:$G$491,A180,Data!$AC$3:$AC$491,H$2,Data!$C$3:$C$491,$A$169)</f>
        <v>0</v>
      </c>
      <c r="I180" s="31">
        <f>SUMIFS(Data!$Y$3:$Y$491,Data!$G$3:$G$491,A180,Data!$AC$3:$AC$491,I$2,Data!$C$3:$C$491,$A$169)</f>
        <v>240</v>
      </c>
      <c r="J180" s="32">
        <f>SUMIFS(Data!$AA$3:$AA$491,Data!$G$3:$G$491,A180,Data!$C$3:$C$491,$A$169)</f>
        <v>0</v>
      </c>
      <c r="L180" s="105">
        <f t="shared" si="25"/>
        <v>481</v>
      </c>
    </row>
    <row r="181" spans="1:12" hidden="1" x14ac:dyDescent="0.2">
      <c r="A181" s="30" t="s">
        <v>636</v>
      </c>
      <c r="B181" s="31">
        <f t="shared" si="27"/>
        <v>0</v>
      </c>
      <c r="C181" s="31">
        <f>COUNTIFS(Data!$G$3:$G$491,A181,Data!$C$3:$C$491,$A$169)</f>
        <v>0</v>
      </c>
      <c r="D181" s="31">
        <f>SUMIFS(Data!$Y$3:$Y$491,Data!$G$3:$G$491,A181,Data!$AC$3:$AC$491,D$2,Data!$C$3:$C$491,$A$169)</f>
        <v>0</v>
      </c>
      <c r="E181" s="31">
        <f>SUMIFS(Data!$Y$3:$Y$491,Data!$G$3:$G$491,A181,Data!$AC$3:$AC$491,E$2,Data!$C$3:$C$491,$A$169)</f>
        <v>0</v>
      </c>
      <c r="F181" s="31">
        <f>SUMIFS(Data!$Y$3:$Y$491,Data!$G$3:$G$491,A181,Data!$AC$3:$AC$491,F$2,Data!$C$3:$C$491,$A$169)</f>
        <v>0</v>
      </c>
      <c r="G181" s="31">
        <f>SUMIFS(Data!$Y$3:$Y$491,Data!$G$3:$G$491,A181,Data!$AC$3:$AC$491,G$2,Data!$C$3:$C$491,$A$169)</f>
        <v>0</v>
      </c>
      <c r="H181" s="31">
        <f>SUMIFS(Data!$Y$3:$Y$491,Data!$G$3:$G$491,A181,Data!$AC$3:$AC$491,H$2,Data!$C$3:$C$491,$A$169)</f>
        <v>0</v>
      </c>
      <c r="I181" s="31">
        <f>SUMIFS(Data!$Y$3:$Y$491,Data!$G$3:$G$491,A181,Data!$AC$3:$AC$491,I$2,Data!$C$3:$C$491,$A$169)</f>
        <v>0</v>
      </c>
      <c r="J181" s="32">
        <f>SUMIFS(Data!$AA$3:$AA$491,Data!$G$3:$G$491,A181,Data!$C$3:$C$491,$A$169)</f>
        <v>0</v>
      </c>
      <c r="L181" s="105">
        <f t="shared" si="25"/>
        <v>0</v>
      </c>
    </row>
    <row r="182" spans="1:12" hidden="1" x14ac:dyDescent="0.2">
      <c r="A182" s="30" t="s">
        <v>3</v>
      </c>
      <c r="B182" s="31">
        <f t="shared" si="27"/>
        <v>0</v>
      </c>
      <c r="C182" s="31">
        <f>COUNTIFS(Data!$G$3:$G$491,A182,Data!$C$3:$C$491,$A$169)</f>
        <v>0</v>
      </c>
      <c r="D182" s="31">
        <f>SUMIFS(Data!$Y$3:$Y$491,Data!$G$3:$G$491,A182,Data!$AC$3:$AC$491,D$2,Data!$C$3:$C$491,$A$169)</f>
        <v>0</v>
      </c>
      <c r="E182" s="31">
        <f>SUMIFS(Data!$Y$3:$Y$491,Data!$G$3:$G$491,A182,Data!$AC$3:$AC$491,E$2,Data!$C$3:$C$491,$A$169)</f>
        <v>0</v>
      </c>
      <c r="F182" s="31">
        <f>SUMIFS(Data!$Y$3:$Y$491,Data!$G$3:$G$491,A182,Data!$AC$3:$AC$491,F$2,Data!$C$3:$C$491,$A$169)</f>
        <v>0</v>
      </c>
      <c r="G182" s="31">
        <f>SUMIFS(Data!$Y$3:$Y$491,Data!$G$3:$G$491,A182,Data!$AC$3:$AC$491,G$2,Data!$C$3:$C$491,$A$169)</f>
        <v>0</v>
      </c>
      <c r="H182" s="31">
        <f>SUMIFS(Data!$Y$3:$Y$491,Data!$G$3:$G$491,A182,Data!$AC$3:$AC$491,H$2,Data!$C$3:$C$491,$A$169)</f>
        <v>0</v>
      </c>
      <c r="I182" s="31">
        <f>SUMIFS(Data!$Y$3:$Y$491,Data!$G$3:$G$491,A182,Data!$AC$3:$AC$491,I$2,Data!$C$3:$C$491,$A$169)</f>
        <v>0</v>
      </c>
      <c r="J182" s="32">
        <f>SUMIFS(Data!$AA$3:$AA$491,Data!$G$3:$G$491,A182,Data!$C$3:$C$491,$A$169)</f>
        <v>0</v>
      </c>
      <c r="L182" s="105">
        <f t="shared" si="25"/>
        <v>0</v>
      </c>
    </row>
    <row r="183" spans="1:12" ht="13.9" customHeight="1" thickBot="1" x14ac:dyDescent="0.25">
      <c r="A183" s="61" t="s">
        <v>909</v>
      </c>
      <c r="B183" s="62">
        <f>SUM(B170:B182)</f>
        <v>1868</v>
      </c>
      <c r="C183" s="62">
        <f t="shared" ref="C183:J183" si="28">SUM(C170:C182)</f>
        <v>10</v>
      </c>
      <c r="D183" s="62">
        <f t="shared" si="28"/>
        <v>463</v>
      </c>
      <c r="E183" s="62">
        <f t="shared" si="28"/>
        <v>0</v>
      </c>
      <c r="F183" s="62">
        <f t="shared" si="28"/>
        <v>0</v>
      </c>
      <c r="G183" s="62">
        <f t="shared" si="28"/>
        <v>848</v>
      </c>
      <c r="H183" s="62">
        <f t="shared" si="28"/>
        <v>0</v>
      </c>
      <c r="I183" s="62">
        <f t="shared" si="28"/>
        <v>556</v>
      </c>
      <c r="J183" s="63">
        <f t="shared" si="28"/>
        <v>1</v>
      </c>
      <c r="L183" s="105">
        <f t="shared" si="25"/>
        <v>3746</v>
      </c>
    </row>
    <row r="184" spans="1:12" x14ac:dyDescent="0.2">
      <c r="A184" s="171" t="str">
        <f>Supervisors!A17</f>
        <v>Scott Succo</v>
      </c>
      <c r="B184" s="172"/>
      <c r="C184" s="172"/>
      <c r="D184" s="176">
        <v>1</v>
      </c>
      <c r="E184" s="176"/>
      <c r="F184" s="176"/>
      <c r="G184" s="176"/>
      <c r="H184" s="176"/>
      <c r="I184" s="176"/>
      <c r="J184" s="177"/>
      <c r="L184" s="105">
        <f t="shared" si="25"/>
        <v>1</v>
      </c>
    </row>
    <row r="185" spans="1:12" hidden="1" x14ac:dyDescent="0.2">
      <c r="A185" s="30" t="s">
        <v>12</v>
      </c>
      <c r="B185" s="31">
        <f t="shared" ref="B185:B197" si="29">SUM(D185:J185)</f>
        <v>0</v>
      </c>
      <c r="C185" s="31">
        <f>COUNTIFS(Data!$G$3:$G$491,A185,Data!$C$3:$C$491,$A$184)</f>
        <v>0</v>
      </c>
      <c r="D185" s="31">
        <f>SUMIFS(Data!$Y$3:$Y$491,Data!$G$3:$G$491,A185,Data!$AC$3:$AC$491,D$2,Data!$C$3:$C$491,$A$184)</f>
        <v>0</v>
      </c>
      <c r="E185" s="31">
        <f>SUMIFS(Data!$Y$3:$Y$491,Data!$G$3:$G$491,A185,Data!$AC$3:$AC$491,E$2,Data!$C$3:$C$491,$A$184)</f>
        <v>0</v>
      </c>
      <c r="F185" s="31">
        <f>SUMIFS(Data!$Y$3:$Y$491,Data!$G$3:$G$491,A185,Data!$AC$3:$AC$491,F$2,Data!$C$3:$C$491,$A$184)</f>
        <v>0</v>
      </c>
      <c r="G185" s="31">
        <f>SUMIFS(Data!$Y$3:$Y$491,Data!$G$3:$G$491,A185,Data!$AC$3:$AC$491,G$2,Data!$C$3:$C$491,$A$184)</f>
        <v>0</v>
      </c>
      <c r="H185" s="31">
        <f>SUMIFS(Data!$Y$3:$Y$491,Data!$G$3:$G$491,A185,Data!$AC$3:$AC$491,H$2,Data!$C$3:$C$491,$A$184)</f>
        <v>0</v>
      </c>
      <c r="I185" s="31">
        <f>SUMIFS(Data!$Y$3:$Y$491,Data!$G$3:$G$491,A185,Data!$AC$3:$AC$491,I$2,Data!$C$3:$C$491,$A$184)</f>
        <v>0</v>
      </c>
      <c r="J185" s="32">
        <f>SUMIFS(Data!$AA$3:$AA$491,Data!$G$3:$G$491,A185,Data!$C$3:$C$491,$A$184)</f>
        <v>0</v>
      </c>
      <c r="L185" s="105">
        <f t="shared" si="25"/>
        <v>0</v>
      </c>
    </row>
    <row r="186" spans="1:12" hidden="1" x14ac:dyDescent="0.2">
      <c r="A186" s="38" t="s">
        <v>335</v>
      </c>
      <c r="B186" s="31">
        <f t="shared" si="29"/>
        <v>0</v>
      </c>
      <c r="C186" s="31">
        <f>COUNTIFS(Data!$G$3:$G$491,A186,Data!$C$3:$C$491,$A$184)</f>
        <v>0</v>
      </c>
      <c r="D186" s="31">
        <f>SUMIFS(Data!$Y$3:$Y$491,Data!$G$3:$G$491,A186,Data!$AC$3:$AC$491,D$2,Data!$C$3:$C$491,$A$184)</f>
        <v>0</v>
      </c>
      <c r="E186" s="31">
        <f>SUMIFS(Data!$Y$3:$Y$491,Data!$G$3:$G$491,A186,Data!$AC$3:$AC$491,E$2,Data!$C$3:$C$491,$A$184)</f>
        <v>0</v>
      </c>
      <c r="F186" s="31">
        <f>SUMIFS(Data!$Y$3:$Y$491,Data!$G$3:$G$491,A186,Data!$AC$3:$AC$491,F$2,Data!$C$3:$C$491,$A$184)</f>
        <v>0</v>
      </c>
      <c r="G186" s="31">
        <f>SUMIFS(Data!$Y$3:$Y$491,Data!$G$3:$G$491,A186,Data!$AC$3:$AC$491,G$2,Data!$C$3:$C$491,$A$184)</f>
        <v>0</v>
      </c>
      <c r="H186" s="31">
        <f>SUMIFS(Data!$Y$3:$Y$491,Data!$G$3:$G$491,A186,Data!$AC$3:$AC$491,H$2,Data!$C$3:$C$491,$A$184)</f>
        <v>0</v>
      </c>
      <c r="I186" s="31">
        <f>SUMIFS(Data!$Y$3:$Y$491,Data!$G$3:$G$491,A186,Data!$AC$3:$AC$491,I$2,Data!$C$3:$C$491,$A$184)</f>
        <v>0</v>
      </c>
      <c r="J186" s="32">
        <f>SUMIFS(Data!$AA$3:$AA$491,Data!$G$3:$G$491,A186,Data!$C$3:$C$491,$A$184)</f>
        <v>0</v>
      </c>
      <c r="L186" s="105">
        <f t="shared" si="25"/>
        <v>0</v>
      </c>
    </row>
    <row r="187" spans="1:12" hidden="1" x14ac:dyDescent="0.2">
      <c r="A187" s="38" t="s">
        <v>745</v>
      </c>
      <c r="B187" s="31">
        <f t="shared" si="29"/>
        <v>0</v>
      </c>
      <c r="C187" s="31">
        <f>COUNTIFS(Data!$G$3:$G$491,A187,Data!$C$3:$C$491,$A$184)</f>
        <v>0</v>
      </c>
      <c r="D187" s="31">
        <f>SUMIFS(Data!$Y$3:$Y$491,Data!$G$3:$G$491,A187,Data!$AC$3:$AC$491,D$2,Data!$C$3:$C$491,$A$184)</f>
        <v>0</v>
      </c>
      <c r="E187" s="31">
        <f>SUMIFS(Data!$Y$3:$Y$491,Data!$G$3:$G$491,A187,Data!$AC$3:$AC$491,E$2,Data!$C$3:$C$491,$A$184)</f>
        <v>0</v>
      </c>
      <c r="F187" s="31">
        <f>SUMIFS(Data!$Y$3:$Y$491,Data!$G$3:$G$491,A187,Data!$AC$3:$AC$491,F$2,Data!$C$3:$C$491,$A$184)</f>
        <v>0</v>
      </c>
      <c r="G187" s="31">
        <f>SUMIFS(Data!$Y$3:$Y$491,Data!$G$3:$G$491,A187,Data!$AC$3:$AC$491,G$2,Data!$C$3:$C$491,$A$184)</f>
        <v>0</v>
      </c>
      <c r="H187" s="31">
        <f>SUMIFS(Data!$Y$3:$Y$491,Data!$G$3:$G$491,A187,Data!$AC$3:$AC$491,H$2,Data!$C$3:$C$491,$A$184)</f>
        <v>0</v>
      </c>
      <c r="I187" s="31">
        <f>SUMIFS(Data!$Y$3:$Y$491,Data!$G$3:$G$491,A187,Data!$AC$3:$AC$491,I$2,Data!$C$3:$C$491,$A$184)</f>
        <v>0</v>
      </c>
      <c r="J187" s="32">
        <f>SUMIFS(Data!$AA$3:$AA$491,Data!$G$3:$G$491,A187,Data!$C$3:$C$491,$A$184)</f>
        <v>0</v>
      </c>
      <c r="L187" s="105">
        <f t="shared" si="25"/>
        <v>0</v>
      </c>
    </row>
    <row r="188" spans="1:12" hidden="1" x14ac:dyDescent="0.2">
      <c r="A188" s="38" t="s">
        <v>22</v>
      </c>
      <c r="B188" s="31">
        <f t="shared" si="29"/>
        <v>0</v>
      </c>
      <c r="C188" s="31">
        <f>COUNTIFS(Data!$G$3:$G$491,A188,Data!$C$3:$C$491,$A$184)</f>
        <v>0</v>
      </c>
      <c r="D188" s="31">
        <f>SUMIFS(Data!$Y$3:$Y$491,Data!$G$3:$G$491,A188,Data!$AC$3:$AC$491,D$2,Data!$C$3:$C$491,$A$184)</f>
        <v>0</v>
      </c>
      <c r="E188" s="31">
        <f>SUMIFS(Data!$Y$3:$Y$491,Data!$G$3:$G$491,A188,Data!$AC$3:$AC$491,E$2,Data!$C$3:$C$491,$A$184)</f>
        <v>0</v>
      </c>
      <c r="F188" s="31">
        <f>SUMIFS(Data!$Y$3:$Y$491,Data!$G$3:$G$491,A188,Data!$AC$3:$AC$491,F$2,Data!$C$3:$C$491,$A$184)</f>
        <v>0</v>
      </c>
      <c r="G188" s="31">
        <f>SUMIFS(Data!$Y$3:$Y$491,Data!$G$3:$G$491,A188,Data!$AC$3:$AC$491,G$2,Data!$C$3:$C$491,$A$184)</f>
        <v>0</v>
      </c>
      <c r="H188" s="31">
        <f>SUMIFS(Data!$Y$3:$Y$491,Data!$G$3:$G$491,A188,Data!$AC$3:$AC$491,H$2,Data!$C$3:$C$491,$A$184)</f>
        <v>0</v>
      </c>
      <c r="I188" s="31">
        <f>SUMIFS(Data!$Y$3:$Y$491,Data!$G$3:$G$491,A188,Data!$AC$3:$AC$491,I$2,Data!$C$3:$C$491,$A$184)</f>
        <v>0</v>
      </c>
      <c r="J188" s="32">
        <f>SUMIFS(Data!$AA$3:$AA$491,Data!$G$3:$G$491,A188,Data!$C$3:$C$491,$A$184)</f>
        <v>0</v>
      </c>
      <c r="L188" s="105">
        <f t="shared" si="25"/>
        <v>0</v>
      </c>
    </row>
    <row r="189" spans="1:12" hidden="1" x14ac:dyDescent="0.2">
      <c r="A189" s="38" t="s">
        <v>367</v>
      </c>
      <c r="B189" s="31">
        <f t="shared" si="29"/>
        <v>0</v>
      </c>
      <c r="C189" s="31">
        <f>COUNTIFS(Data!$G$3:$G$491,A189,Data!$C$3:$C$491,$A$184)</f>
        <v>0</v>
      </c>
      <c r="D189" s="31">
        <f>SUMIFS(Data!$Y$3:$Y$491,Data!$G$3:$G$491,A189,Data!$AC$3:$AC$491,D$2,Data!$C$3:$C$491,$A$184)</f>
        <v>0</v>
      </c>
      <c r="E189" s="31">
        <f>SUMIFS(Data!$Y$3:$Y$491,Data!$G$3:$G$491,A189,Data!$AC$3:$AC$491,E$2,Data!$C$3:$C$491,$A$184)</f>
        <v>0</v>
      </c>
      <c r="F189" s="31">
        <f>SUMIFS(Data!$Y$3:$Y$491,Data!$G$3:$G$491,A189,Data!$AC$3:$AC$491,F$2,Data!$C$3:$C$491,$A$184)</f>
        <v>0</v>
      </c>
      <c r="G189" s="31">
        <f>SUMIFS(Data!$Y$3:$Y$491,Data!$G$3:$G$491,A189,Data!$AC$3:$AC$491,G$2,Data!$C$3:$C$491,$A$184)</f>
        <v>0</v>
      </c>
      <c r="H189" s="31">
        <f>SUMIFS(Data!$Y$3:$Y$491,Data!$G$3:$G$491,A189,Data!$AC$3:$AC$491,H$2,Data!$C$3:$C$491,$A$184)</f>
        <v>0</v>
      </c>
      <c r="I189" s="31">
        <f>SUMIFS(Data!$Y$3:$Y$491,Data!$G$3:$G$491,A189,Data!$AC$3:$AC$491,I$2,Data!$C$3:$C$491,$A$184)</f>
        <v>0</v>
      </c>
      <c r="J189" s="32">
        <f>SUMIFS(Data!$AA$3:$AA$491,Data!$G$3:$G$491,A189,Data!$C$3:$C$491,$A$184)</f>
        <v>0</v>
      </c>
      <c r="L189" s="105">
        <f t="shared" si="25"/>
        <v>0</v>
      </c>
    </row>
    <row r="190" spans="1:12" hidden="1" x14ac:dyDescent="0.2">
      <c r="A190" s="38" t="s">
        <v>75</v>
      </c>
      <c r="B190" s="31">
        <f t="shared" si="29"/>
        <v>0</v>
      </c>
      <c r="C190" s="31">
        <f>COUNTIFS(Data!$G$3:$G$491,A190,Data!$C$3:$C$491,$A$184)</f>
        <v>0</v>
      </c>
      <c r="D190" s="31">
        <f>SUMIFS(Data!$Y$3:$Y$491,Data!$G$3:$G$491,A190,Data!$AC$3:$AC$491,D$2,Data!$C$3:$C$491,$A$184)</f>
        <v>0</v>
      </c>
      <c r="E190" s="31">
        <f>SUMIFS(Data!$Y$3:$Y$491,Data!$G$3:$G$491,A190,Data!$AC$3:$AC$491,E$2,Data!$C$3:$C$491,$A$184)</f>
        <v>0</v>
      </c>
      <c r="F190" s="31">
        <f>SUMIFS(Data!$Y$3:$Y$491,Data!$G$3:$G$491,A190,Data!$AC$3:$AC$491,F$2,Data!$C$3:$C$491,$A$184)</f>
        <v>0</v>
      </c>
      <c r="G190" s="31">
        <f>SUMIFS(Data!$Y$3:$Y$491,Data!$G$3:$G$491,A190,Data!$AC$3:$AC$491,G$2,Data!$C$3:$C$491,$A$184)</f>
        <v>0</v>
      </c>
      <c r="H190" s="31">
        <f>SUMIFS(Data!$Y$3:$Y$491,Data!$G$3:$G$491,A190,Data!$AC$3:$AC$491,H$2,Data!$C$3:$C$491,$A$184)</f>
        <v>0</v>
      </c>
      <c r="I190" s="31">
        <f>SUMIFS(Data!$Y$3:$Y$491,Data!$G$3:$G$491,A190,Data!$AC$3:$AC$491,I$2,Data!$C$3:$C$491,$A$184)</f>
        <v>0</v>
      </c>
      <c r="J190" s="32">
        <f>SUMIFS(Data!$AA$3:$AA$491,Data!$G$3:$G$491,A190,Data!$C$3:$C$491,$A$184)</f>
        <v>0</v>
      </c>
      <c r="L190" s="105">
        <f t="shared" si="25"/>
        <v>0</v>
      </c>
    </row>
    <row r="191" spans="1:12" hidden="1" x14ac:dyDescent="0.2">
      <c r="A191" s="38" t="s">
        <v>368</v>
      </c>
      <c r="B191" s="31">
        <f t="shared" si="29"/>
        <v>0</v>
      </c>
      <c r="C191" s="31">
        <f>COUNTIFS(Data!$G$3:$G$491,A191,Data!$C$3:$C$491,$A$184)</f>
        <v>0</v>
      </c>
      <c r="D191" s="31">
        <f>SUMIFS(Data!$Y$3:$Y$491,Data!$G$3:$G$491,A191,Data!$AC$3:$AC$491,D$2,Data!$C$3:$C$491,$A$184)</f>
        <v>0</v>
      </c>
      <c r="E191" s="31">
        <f>SUMIFS(Data!$Y$3:$Y$491,Data!$G$3:$G$491,A191,Data!$AC$3:$AC$491,E$2,Data!$C$3:$C$491,$A$184)</f>
        <v>0</v>
      </c>
      <c r="F191" s="31">
        <f>SUMIFS(Data!$Y$3:$Y$491,Data!$G$3:$G$491,A191,Data!$AC$3:$AC$491,F$2,Data!$C$3:$C$491,$A$184)</f>
        <v>0</v>
      </c>
      <c r="G191" s="31">
        <f>SUMIFS(Data!$Y$3:$Y$491,Data!$G$3:$G$491,A191,Data!$AC$3:$AC$491,G$2,Data!$C$3:$C$491,$A$184)</f>
        <v>0</v>
      </c>
      <c r="H191" s="31">
        <f>SUMIFS(Data!$Y$3:$Y$491,Data!$G$3:$G$491,A191,Data!$AC$3:$AC$491,H$2,Data!$C$3:$C$491,$A$184)</f>
        <v>0</v>
      </c>
      <c r="I191" s="31">
        <f>SUMIFS(Data!$Y$3:$Y$491,Data!$G$3:$G$491,A191,Data!$AC$3:$AC$491,I$2,Data!$C$3:$C$491,$A$184)</f>
        <v>0</v>
      </c>
      <c r="J191" s="32">
        <f>SUMIFS(Data!$AA$3:$AA$491,Data!$G$3:$G$491,A191,Data!$C$3:$C$491,$A$184)</f>
        <v>0</v>
      </c>
      <c r="L191" s="105">
        <f t="shared" si="25"/>
        <v>0</v>
      </c>
    </row>
    <row r="192" spans="1:12" hidden="1" x14ac:dyDescent="0.2">
      <c r="A192" s="38" t="s">
        <v>727</v>
      </c>
      <c r="B192" s="31">
        <f t="shared" si="29"/>
        <v>0</v>
      </c>
      <c r="C192" s="31">
        <f>COUNTIFS(Data!$G$3:$G$491,A192,Data!$C$3:$C$491,$A$184)</f>
        <v>0</v>
      </c>
      <c r="D192" s="31">
        <f>SUMIFS(Data!$Y$3:$Y$491,Data!$G$3:$G$491,A192,Data!$AC$3:$AC$491,D$2,Data!$C$3:$C$491,$A$184)</f>
        <v>0</v>
      </c>
      <c r="E192" s="31">
        <f>SUMIFS(Data!$Y$3:$Y$491,Data!$G$3:$G$491,A192,Data!$AC$3:$AC$491,E$2,Data!$C$3:$C$491,$A$184)</f>
        <v>0</v>
      </c>
      <c r="F192" s="31">
        <f>SUMIFS(Data!$Y$3:$Y$491,Data!$G$3:$G$491,A192,Data!$AC$3:$AC$491,F$2,Data!$C$3:$C$491,$A$184)</f>
        <v>0</v>
      </c>
      <c r="G192" s="31">
        <f>SUMIFS(Data!$Y$3:$Y$491,Data!$G$3:$G$491,A192,Data!$AC$3:$AC$491,G$2,Data!$C$3:$C$491,$A$184)</f>
        <v>0</v>
      </c>
      <c r="H192" s="31">
        <f>SUMIFS(Data!$Y$3:$Y$491,Data!$G$3:$G$491,A192,Data!$AC$3:$AC$491,H$2,Data!$C$3:$C$491,$A$184)</f>
        <v>0</v>
      </c>
      <c r="I192" s="31">
        <f>SUMIFS(Data!$Y$3:$Y$491,Data!$G$3:$G$491,A192,Data!$AC$3:$AC$491,I$2,Data!$C$3:$C$491,$A$184)</f>
        <v>0</v>
      </c>
      <c r="J192" s="32">
        <f>SUMIFS(Data!$AA$3:$AA$491,Data!$G$3:$G$491,A192,Data!$C$3:$C$491,$A$184)</f>
        <v>0</v>
      </c>
      <c r="L192" s="105">
        <f t="shared" si="25"/>
        <v>0</v>
      </c>
    </row>
    <row r="193" spans="1:12" hidden="1" x14ac:dyDescent="0.2">
      <c r="A193" s="38" t="s">
        <v>85</v>
      </c>
      <c r="B193" s="31">
        <f t="shared" si="29"/>
        <v>0</v>
      </c>
      <c r="C193" s="31">
        <f>COUNTIFS(Data!$G$3:$G$491,A193,Data!$C$3:$C$491,$A$184)</f>
        <v>0</v>
      </c>
      <c r="D193" s="31">
        <f>SUMIFS(Data!$Y$3:$Y$491,Data!$G$3:$G$491,A193,Data!$AC$3:$AC$491,D$2,Data!$C$3:$C$491,$A$184)</f>
        <v>0</v>
      </c>
      <c r="E193" s="31">
        <f>SUMIFS(Data!$Y$3:$Y$491,Data!$G$3:$G$491,A193,Data!$AC$3:$AC$491,E$2,Data!$C$3:$C$491,$A$184)</f>
        <v>0</v>
      </c>
      <c r="F193" s="31">
        <f>SUMIFS(Data!$Y$3:$Y$491,Data!$G$3:$G$491,A193,Data!$AC$3:$AC$491,F$2,Data!$C$3:$C$491,$A$184)</f>
        <v>0</v>
      </c>
      <c r="G193" s="31">
        <f>SUMIFS(Data!$Y$3:$Y$491,Data!$G$3:$G$491,A193,Data!$AC$3:$AC$491,G$2,Data!$C$3:$C$491,$A$184)</f>
        <v>0</v>
      </c>
      <c r="H193" s="31">
        <f>SUMIFS(Data!$Y$3:$Y$491,Data!$G$3:$G$491,A193,Data!$AC$3:$AC$491,H$2,Data!$C$3:$C$491,$A$184)</f>
        <v>0</v>
      </c>
      <c r="I193" s="31">
        <f>SUMIFS(Data!$Y$3:$Y$491,Data!$G$3:$G$491,A193,Data!$AC$3:$AC$491,I$2,Data!$C$3:$C$491,$A$184)</f>
        <v>0</v>
      </c>
      <c r="J193" s="32">
        <f>SUMIFS(Data!$AA$3:$AA$491,Data!$G$3:$G$491,A193,Data!$C$3:$C$491,$A$184)</f>
        <v>0</v>
      </c>
      <c r="L193" s="105">
        <f t="shared" si="25"/>
        <v>0</v>
      </c>
    </row>
    <row r="194" spans="1:12" hidden="1" x14ac:dyDescent="0.2">
      <c r="A194" s="38" t="s">
        <v>790</v>
      </c>
      <c r="B194" s="31">
        <f t="shared" si="29"/>
        <v>0</v>
      </c>
      <c r="C194" s="31">
        <f>COUNTIFS(Data!$G$3:$G$491,A194,Data!$C$3:$C$491,$A$184)</f>
        <v>0</v>
      </c>
      <c r="D194" s="31">
        <f>SUMIFS(Data!$Y$3:$Y$491,Data!$G$3:$G$491,A194,Data!$AC$3:$AC$491,D$2,Data!$C$3:$C$491,$A$184)</f>
        <v>0</v>
      </c>
      <c r="E194" s="31">
        <f>SUMIFS(Data!$Y$3:$Y$491,Data!$G$3:$G$491,A194,Data!$AC$3:$AC$491,E$2,Data!$C$3:$C$491,$A$184)</f>
        <v>0</v>
      </c>
      <c r="F194" s="31">
        <f>SUMIFS(Data!$Y$3:$Y$491,Data!$G$3:$G$491,A194,Data!$AC$3:$AC$491,F$2,Data!$C$3:$C$491,$A$184)</f>
        <v>0</v>
      </c>
      <c r="G194" s="31">
        <f>SUMIFS(Data!$Y$3:$Y$491,Data!$G$3:$G$491,A194,Data!$AC$3:$AC$491,G$2,Data!$C$3:$C$491,$A$184)</f>
        <v>0</v>
      </c>
      <c r="H194" s="31">
        <f>SUMIFS(Data!$Y$3:$Y$491,Data!$G$3:$G$491,A194,Data!$AC$3:$AC$491,H$2,Data!$C$3:$C$491,$A$184)</f>
        <v>0</v>
      </c>
      <c r="I194" s="31">
        <f>SUMIFS(Data!$Y$3:$Y$491,Data!$G$3:$G$491,A194,Data!$AC$3:$AC$491,I$2,Data!$C$3:$C$491,$A$184)</f>
        <v>0</v>
      </c>
      <c r="J194" s="32">
        <f>SUMIFS(Data!$AA$3:$AA$491,Data!$G$3:$G$491,A194,Data!$C$3:$C$491,$A$184)</f>
        <v>0</v>
      </c>
      <c r="L194" s="105">
        <f t="shared" si="25"/>
        <v>0</v>
      </c>
    </row>
    <row r="195" spans="1:12" x14ac:dyDescent="0.2">
      <c r="A195" s="30" t="s">
        <v>455</v>
      </c>
      <c r="B195" s="31">
        <f t="shared" si="29"/>
        <v>1213</v>
      </c>
      <c r="C195" s="31">
        <f>COUNTIFS(Data!$G$3:$G$491,A195,Data!$C$3:$C$491,$A$184)</f>
        <v>12</v>
      </c>
      <c r="D195" s="31">
        <f>SUMIFS(Data!$Y$3:$Y$491,Data!$G$3:$G$491,A195,Data!$AC$3:$AC$491,D$2,Data!$C$3:$C$491,$A$184)</f>
        <v>1208</v>
      </c>
      <c r="E195" s="31">
        <f>SUMIFS(Data!$Y$3:$Y$491,Data!$G$3:$G$491,A195,Data!$AC$3:$AC$491,E$2,Data!$C$3:$C$491,$A$184)</f>
        <v>0</v>
      </c>
      <c r="F195" s="31">
        <f>SUMIFS(Data!$Y$3:$Y$491,Data!$G$3:$G$491,A195,Data!$AC$3:$AC$491,F$2,Data!$C$3:$C$491,$A$184)</f>
        <v>0</v>
      </c>
      <c r="G195" s="31">
        <f>SUMIFS(Data!$Y$3:$Y$491,Data!$G$3:$G$491,A195,Data!$AC$3:$AC$491,G$2,Data!$C$3:$C$491,$A$184)</f>
        <v>0</v>
      </c>
      <c r="H195" s="31">
        <f>SUMIFS(Data!$Y$3:$Y$491,Data!$G$3:$G$491,A195,Data!$AC$3:$AC$491,H$2,Data!$C$3:$C$491,$A$184)</f>
        <v>0</v>
      </c>
      <c r="I195" s="31">
        <f>SUMIFS(Data!$Y$3:$Y$491,Data!$G$3:$G$491,A195,Data!$AC$3:$AC$491,I$2,Data!$C$3:$C$491,$A$184)</f>
        <v>0</v>
      </c>
      <c r="J195" s="32">
        <f>SUMIFS(Data!$AA$3:$AA$491,Data!$G$3:$G$491,A195,Data!$C$3:$C$491,$A$184)</f>
        <v>5</v>
      </c>
      <c r="L195" s="105">
        <f t="shared" si="25"/>
        <v>2438</v>
      </c>
    </row>
    <row r="196" spans="1:12" hidden="1" x14ac:dyDescent="0.2">
      <c r="A196" s="30" t="s">
        <v>636</v>
      </c>
      <c r="B196" s="31">
        <f t="shared" si="29"/>
        <v>0</v>
      </c>
      <c r="C196" s="31">
        <f>COUNTIFS(Data!$G$3:$G$491,A196,Data!$C$3:$C$491,$A$184)</f>
        <v>0</v>
      </c>
      <c r="D196" s="31">
        <f>SUMIFS(Data!$Y$3:$Y$491,Data!$G$3:$G$491,A196,Data!$AC$3:$AC$491,D$2,Data!$C$3:$C$491,$A$184)</f>
        <v>0</v>
      </c>
      <c r="E196" s="31">
        <f>SUMIFS(Data!$Y$3:$Y$491,Data!$G$3:$G$491,A196,Data!$AC$3:$AC$491,E$2,Data!$C$3:$C$491,$A$184)</f>
        <v>0</v>
      </c>
      <c r="F196" s="31">
        <f>SUMIFS(Data!$Y$3:$Y$491,Data!$G$3:$G$491,A196,Data!$AC$3:$AC$491,F$2,Data!$C$3:$C$491,$A$184)</f>
        <v>0</v>
      </c>
      <c r="G196" s="31">
        <f>SUMIFS(Data!$Y$3:$Y$491,Data!$G$3:$G$491,A196,Data!$AC$3:$AC$491,G$2,Data!$C$3:$C$491,$A$184)</f>
        <v>0</v>
      </c>
      <c r="H196" s="31">
        <f>SUMIFS(Data!$Y$3:$Y$491,Data!$G$3:$G$491,A196,Data!$AC$3:$AC$491,H$2,Data!$C$3:$C$491,$A$184)</f>
        <v>0</v>
      </c>
      <c r="I196" s="31">
        <f>SUMIFS(Data!$Y$3:$Y$491,Data!$G$3:$G$491,A196,Data!$AC$3:$AC$491,I$2,Data!$C$3:$C$491,$A$184)</f>
        <v>0</v>
      </c>
      <c r="J196" s="32">
        <f>SUMIFS(Data!$AA$3:$AA$491,Data!$G$3:$G$491,A196,Data!$C$3:$C$491,$A$184)</f>
        <v>0</v>
      </c>
      <c r="L196" s="105">
        <f t="shared" si="25"/>
        <v>0</v>
      </c>
    </row>
    <row r="197" spans="1:12" hidden="1" x14ac:dyDescent="0.2">
      <c r="A197" s="30" t="s">
        <v>3</v>
      </c>
      <c r="B197" s="31">
        <f t="shared" si="29"/>
        <v>0</v>
      </c>
      <c r="C197" s="31">
        <f>COUNTIFS(Data!$G$3:$G$491,A197,Data!$C$3:$C$491,$A$184)</f>
        <v>0</v>
      </c>
      <c r="D197" s="31">
        <f>SUMIFS(Data!$Y$3:$Y$491,Data!$G$3:$G$491,A197,Data!$AC$3:$AC$491,D$2,Data!$C$3:$C$491,$A$184)</f>
        <v>0</v>
      </c>
      <c r="E197" s="31">
        <f>SUMIFS(Data!$Y$3:$Y$491,Data!$G$3:$G$491,A197,Data!$AC$3:$AC$491,E$2,Data!$C$3:$C$491,$A$184)</f>
        <v>0</v>
      </c>
      <c r="F197" s="31">
        <f>SUMIFS(Data!$Y$3:$Y$491,Data!$G$3:$G$491,A197,Data!$AC$3:$AC$491,F$2,Data!$C$3:$C$491,$A$184)</f>
        <v>0</v>
      </c>
      <c r="G197" s="31">
        <f>SUMIFS(Data!$Y$3:$Y$491,Data!$G$3:$G$491,A197,Data!$AC$3:$AC$491,G$2,Data!$C$3:$C$491,$A$184)</f>
        <v>0</v>
      </c>
      <c r="H197" s="31">
        <f>SUMIFS(Data!$Y$3:$Y$491,Data!$G$3:$G$491,A197,Data!$AC$3:$AC$491,H$2,Data!$C$3:$C$491,$A$184)</f>
        <v>0</v>
      </c>
      <c r="I197" s="31">
        <f>SUMIFS(Data!$Y$3:$Y$491,Data!$G$3:$G$491,A197,Data!$AC$3:$AC$491,I$2,Data!$C$3:$C$491,$A$184)</f>
        <v>0</v>
      </c>
      <c r="J197" s="32">
        <f>SUMIFS(Data!$AA$3:$AA$491,Data!$G$3:$G$491,A197,Data!$C$3:$C$491,$A$184)</f>
        <v>0</v>
      </c>
      <c r="L197" s="105">
        <f t="shared" si="25"/>
        <v>0</v>
      </c>
    </row>
    <row r="198" spans="1:12" ht="15" thickBot="1" x14ac:dyDescent="0.25">
      <c r="A198" s="61" t="s">
        <v>909</v>
      </c>
      <c r="B198" s="62">
        <f>SUM(B185:B197)</f>
        <v>1213</v>
      </c>
      <c r="C198" s="62">
        <f t="shared" ref="C198" si="30">SUM(C185:C197)</f>
        <v>12</v>
      </c>
      <c r="D198" s="62">
        <f t="shared" ref="D198" si="31">SUM(D185:D197)</f>
        <v>1208</v>
      </c>
      <c r="E198" s="62">
        <f t="shared" ref="E198" si="32">SUM(E185:E197)</f>
        <v>0</v>
      </c>
      <c r="F198" s="62">
        <f t="shared" ref="F198" si="33">SUM(F185:F197)</f>
        <v>0</v>
      </c>
      <c r="G198" s="62">
        <f t="shared" ref="G198" si="34">SUM(G185:G197)</f>
        <v>0</v>
      </c>
      <c r="H198" s="62">
        <f t="shared" ref="H198" si="35">SUM(H185:H197)</f>
        <v>0</v>
      </c>
      <c r="I198" s="62">
        <f t="shared" ref="I198" si="36">SUM(I185:I197)</f>
        <v>0</v>
      </c>
      <c r="J198" s="63">
        <f t="shared" ref="J198" si="37">SUM(J185:J197)</f>
        <v>5</v>
      </c>
      <c r="L198" s="105">
        <f t="shared" si="25"/>
        <v>2438</v>
      </c>
    </row>
    <row r="199" spans="1:12" x14ac:dyDescent="0.2">
      <c r="A199" s="171" t="str">
        <f>Supervisors!A18</f>
        <v>Toni Piccolo</v>
      </c>
      <c r="B199" s="172"/>
      <c r="C199" s="172"/>
      <c r="D199" s="176">
        <v>1</v>
      </c>
      <c r="E199" s="176"/>
      <c r="F199" s="176"/>
      <c r="G199" s="176"/>
      <c r="H199" s="176"/>
      <c r="I199" s="176"/>
      <c r="J199" s="177"/>
      <c r="L199" s="105">
        <f t="shared" si="25"/>
        <v>1</v>
      </c>
    </row>
    <row r="200" spans="1:12" hidden="1" x14ac:dyDescent="0.2">
      <c r="A200" s="30" t="s">
        <v>12</v>
      </c>
      <c r="B200" s="31">
        <f t="shared" ref="B200:B212" si="38">SUM(D200:J200)</f>
        <v>0</v>
      </c>
      <c r="C200" s="31">
        <f>COUNTIFS(Data!$G$3:$G$491,A200,Data!$C$3:$C$491,$A$199)</f>
        <v>0</v>
      </c>
      <c r="D200" s="31">
        <f>SUMIFS(Data!$Y$3:$Y$491,Data!$G$3:$G$491,A200,Data!$AC$3:$AC$491,D$2,Data!$C$3:$C$491,$A$199)</f>
        <v>0</v>
      </c>
      <c r="E200" s="31">
        <f>SUMIFS(Data!$Y$3:$Y$491,Data!$G$3:$G$491,A200,Data!$AC$3:$AC$491,E$2,Data!$C$3:$C$491,$A$199)</f>
        <v>0</v>
      </c>
      <c r="F200" s="31">
        <f>SUMIFS(Data!$Y$3:$Y$491,Data!$G$3:$G$491,A200,Data!$AC$3:$AC$491,F$2,Data!$C$3:$C$491,$A$199)</f>
        <v>0</v>
      </c>
      <c r="G200" s="31">
        <f>SUMIFS(Data!$Y$3:$Y$491,Data!$G$3:$G$491,A200,Data!$AC$3:$AC$491,G$2,Data!$C$3:$C$491,$A$199)</f>
        <v>0</v>
      </c>
      <c r="H200" s="31">
        <f>SUMIFS(Data!$Y$3:$Y$491,Data!$G$3:$G$491,A200,Data!$AC$3:$AC$491,H$2,Data!$C$3:$C$491,$A$199)</f>
        <v>0</v>
      </c>
      <c r="I200" s="31">
        <f>SUMIFS(Data!$Y$3:$Y$491,Data!$G$3:$G$491,A200,Data!$AC$3:$AC$491,I$2,Data!$C$3:$C$491,$A$199)</f>
        <v>0</v>
      </c>
      <c r="J200" s="32">
        <f>SUMIFS(Data!$AA$3:$AA$491,Data!$G$3:$G$491,A200,Data!$C$3:$C$491,$A$199)</f>
        <v>0</v>
      </c>
      <c r="L200" s="105">
        <f t="shared" si="25"/>
        <v>0</v>
      </c>
    </row>
    <row r="201" spans="1:12" hidden="1" x14ac:dyDescent="0.2">
      <c r="A201" s="38" t="s">
        <v>335</v>
      </c>
      <c r="B201" s="31">
        <f t="shared" si="38"/>
        <v>0</v>
      </c>
      <c r="C201" s="31">
        <f>COUNTIFS(Data!$G$3:$G$491,A201,Data!$C$3:$C$491,$A$199)</f>
        <v>0</v>
      </c>
      <c r="D201" s="31">
        <f>SUMIFS(Data!$Y$3:$Y$491,Data!$G$3:$G$491,A201,Data!$AC$3:$AC$491,D$2,Data!$C$3:$C$491,$A$199)</f>
        <v>0</v>
      </c>
      <c r="E201" s="31">
        <f>SUMIFS(Data!$Y$3:$Y$491,Data!$G$3:$G$491,A201,Data!$AC$3:$AC$491,E$2,Data!$C$3:$C$491,$A$199)</f>
        <v>0</v>
      </c>
      <c r="F201" s="31">
        <f>SUMIFS(Data!$Y$3:$Y$491,Data!$G$3:$G$491,A201,Data!$AC$3:$AC$491,F$2,Data!$C$3:$C$491,$A$199)</f>
        <v>0</v>
      </c>
      <c r="G201" s="31">
        <f>SUMIFS(Data!$Y$3:$Y$491,Data!$G$3:$G$491,A201,Data!$AC$3:$AC$491,G$2,Data!$C$3:$C$491,$A$199)</f>
        <v>0</v>
      </c>
      <c r="H201" s="31">
        <f>SUMIFS(Data!$Y$3:$Y$491,Data!$G$3:$G$491,A201,Data!$AC$3:$AC$491,H$2,Data!$C$3:$C$491,$A$199)</f>
        <v>0</v>
      </c>
      <c r="I201" s="31">
        <f>SUMIFS(Data!$Y$3:$Y$491,Data!$G$3:$G$491,A201,Data!$AC$3:$AC$491,I$2,Data!$C$3:$C$491,$A$199)</f>
        <v>0</v>
      </c>
      <c r="J201" s="32">
        <f>SUMIFS(Data!$AA$3:$AA$491,Data!$G$3:$G$491,A201,Data!$C$3:$C$491,$A$199)</f>
        <v>0</v>
      </c>
      <c r="L201" s="105">
        <f t="shared" si="25"/>
        <v>0</v>
      </c>
    </row>
    <row r="202" spans="1:12" hidden="1" x14ac:dyDescent="0.2">
      <c r="A202" s="38" t="s">
        <v>745</v>
      </c>
      <c r="B202" s="31">
        <f t="shared" si="38"/>
        <v>0</v>
      </c>
      <c r="C202" s="31">
        <f>COUNTIFS(Data!$G$3:$G$491,A202,Data!$C$3:$C$491,$A$199)</f>
        <v>0</v>
      </c>
      <c r="D202" s="31">
        <f>SUMIFS(Data!$Y$3:$Y$491,Data!$G$3:$G$491,A202,Data!$AC$3:$AC$491,D$2,Data!$C$3:$C$491,$A$199)</f>
        <v>0</v>
      </c>
      <c r="E202" s="31">
        <f>SUMIFS(Data!$Y$3:$Y$491,Data!$G$3:$G$491,A202,Data!$AC$3:$AC$491,E$2,Data!$C$3:$C$491,$A$199)</f>
        <v>0</v>
      </c>
      <c r="F202" s="31">
        <f>SUMIFS(Data!$Y$3:$Y$491,Data!$G$3:$G$491,A202,Data!$AC$3:$AC$491,F$2,Data!$C$3:$C$491,$A$199)</f>
        <v>0</v>
      </c>
      <c r="G202" s="31">
        <f>SUMIFS(Data!$Y$3:$Y$491,Data!$G$3:$G$491,A202,Data!$AC$3:$AC$491,G$2,Data!$C$3:$C$491,$A$199)</f>
        <v>0</v>
      </c>
      <c r="H202" s="31">
        <f>SUMIFS(Data!$Y$3:$Y$491,Data!$G$3:$G$491,A202,Data!$AC$3:$AC$491,H$2,Data!$C$3:$C$491,$A$199)</f>
        <v>0</v>
      </c>
      <c r="I202" s="31">
        <f>SUMIFS(Data!$Y$3:$Y$491,Data!$G$3:$G$491,A202,Data!$AC$3:$AC$491,I$2,Data!$C$3:$C$491,$A$199)</f>
        <v>0</v>
      </c>
      <c r="J202" s="32">
        <f>SUMIFS(Data!$AA$3:$AA$491,Data!$G$3:$G$491,A202,Data!$C$3:$C$491,$A$199)</f>
        <v>0</v>
      </c>
      <c r="L202" s="105">
        <f t="shared" si="25"/>
        <v>0</v>
      </c>
    </row>
    <row r="203" spans="1:12" hidden="1" x14ac:dyDescent="0.2">
      <c r="A203" s="38" t="s">
        <v>22</v>
      </c>
      <c r="B203" s="31">
        <f t="shared" si="38"/>
        <v>0</v>
      </c>
      <c r="C203" s="31">
        <f>COUNTIFS(Data!$G$3:$G$491,A203,Data!$C$3:$C$491,$A$199)</f>
        <v>0</v>
      </c>
      <c r="D203" s="31">
        <f>SUMIFS(Data!$Y$3:$Y$491,Data!$G$3:$G$491,A203,Data!$AC$3:$AC$491,D$2,Data!$C$3:$C$491,$A$199)</f>
        <v>0</v>
      </c>
      <c r="E203" s="31">
        <f>SUMIFS(Data!$Y$3:$Y$491,Data!$G$3:$G$491,A203,Data!$AC$3:$AC$491,E$2,Data!$C$3:$C$491,$A$199)</f>
        <v>0</v>
      </c>
      <c r="F203" s="31">
        <f>SUMIFS(Data!$Y$3:$Y$491,Data!$G$3:$G$491,A203,Data!$AC$3:$AC$491,F$2,Data!$C$3:$C$491,$A$199)</f>
        <v>0</v>
      </c>
      <c r="G203" s="31">
        <f>SUMIFS(Data!$Y$3:$Y$491,Data!$G$3:$G$491,A203,Data!$AC$3:$AC$491,G$2,Data!$C$3:$C$491,$A$199)</f>
        <v>0</v>
      </c>
      <c r="H203" s="31">
        <f>SUMIFS(Data!$Y$3:$Y$491,Data!$G$3:$G$491,A203,Data!$AC$3:$AC$491,H$2,Data!$C$3:$C$491,$A$199)</f>
        <v>0</v>
      </c>
      <c r="I203" s="31">
        <f>SUMIFS(Data!$Y$3:$Y$491,Data!$G$3:$G$491,A203,Data!$AC$3:$AC$491,I$2,Data!$C$3:$C$491,$A$199)</f>
        <v>0</v>
      </c>
      <c r="J203" s="32">
        <f>SUMIFS(Data!$AA$3:$AA$491,Data!$G$3:$G$491,A203,Data!$C$3:$C$491,$A$199)</f>
        <v>0</v>
      </c>
      <c r="L203" s="105">
        <f t="shared" si="25"/>
        <v>0</v>
      </c>
    </row>
    <row r="204" spans="1:12" x14ac:dyDescent="0.2">
      <c r="A204" s="38" t="s">
        <v>367</v>
      </c>
      <c r="B204" s="31">
        <f t="shared" si="38"/>
        <v>185</v>
      </c>
      <c r="C204" s="31">
        <f>COUNTIFS(Data!$G$3:$G$491,A204,Data!$C$3:$C$491,$A$199)</f>
        <v>1</v>
      </c>
      <c r="D204" s="31">
        <f>SUMIFS(Data!$Y$3:$Y$491,Data!$G$3:$G$491,A204,Data!$AC$3:$AC$491,D$2,Data!$C$3:$C$491,$A$199)</f>
        <v>0</v>
      </c>
      <c r="E204" s="31">
        <f>SUMIFS(Data!$Y$3:$Y$491,Data!$G$3:$G$491,A204,Data!$AC$3:$AC$491,E$2,Data!$C$3:$C$491,$A$199)</f>
        <v>185</v>
      </c>
      <c r="F204" s="31">
        <f>SUMIFS(Data!$Y$3:$Y$491,Data!$G$3:$G$491,A204,Data!$AC$3:$AC$491,F$2,Data!$C$3:$C$491,$A$199)</f>
        <v>0</v>
      </c>
      <c r="G204" s="31">
        <f>SUMIFS(Data!$Y$3:$Y$491,Data!$G$3:$G$491,A204,Data!$AC$3:$AC$491,G$2,Data!$C$3:$C$491,$A$199)</f>
        <v>0</v>
      </c>
      <c r="H204" s="31">
        <f>SUMIFS(Data!$Y$3:$Y$491,Data!$G$3:$G$491,A204,Data!$AC$3:$AC$491,H$2,Data!$C$3:$C$491,$A$199)</f>
        <v>0</v>
      </c>
      <c r="I204" s="31">
        <f>SUMIFS(Data!$Y$3:$Y$491,Data!$G$3:$G$491,A204,Data!$AC$3:$AC$491,I$2,Data!$C$3:$C$491,$A$199)</f>
        <v>0</v>
      </c>
      <c r="J204" s="32">
        <f>SUMIFS(Data!$AA$3:$AA$491,Data!$G$3:$G$491,A204,Data!$C$3:$C$491,$A$199)</f>
        <v>0</v>
      </c>
      <c r="L204" s="105">
        <f t="shared" si="25"/>
        <v>371</v>
      </c>
    </row>
    <row r="205" spans="1:12" hidden="1" x14ac:dyDescent="0.2">
      <c r="A205" s="38" t="s">
        <v>75</v>
      </c>
      <c r="B205" s="31">
        <f t="shared" si="38"/>
        <v>0</v>
      </c>
      <c r="C205" s="31">
        <f>COUNTIFS(Data!$G$3:$G$491,A205,Data!$C$3:$C$491,$A$199)</f>
        <v>0</v>
      </c>
      <c r="D205" s="31">
        <f>SUMIFS(Data!$Y$3:$Y$491,Data!$G$3:$G$491,A205,Data!$AC$3:$AC$491,D$2,Data!$C$3:$C$491,$A$199)</f>
        <v>0</v>
      </c>
      <c r="E205" s="31">
        <f>SUMIFS(Data!$Y$3:$Y$491,Data!$G$3:$G$491,A205,Data!$AC$3:$AC$491,E$2,Data!$C$3:$C$491,$A$199)</f>
        <v>0</v>
      </c>
      <c r="F205" s="31">
        <f>SUMIFS(Data!$Y$3:$Y$491,Data!$G$3:$G$491,A205,Data!$AC$3:$AC$491,F$2,Data!$C$3:$C$491,$A$199)</f>
        <v>0</v>
      </c>
      <c r="G205" s="31">
        <f>SUMIFS(Data!$Y$3:$Y$491,Data!$G$3:$G$491,A205,Data!$AC$3:$AC$491,G$2,Data!$C$3:$C$491,$A$199)</f>
        <v>0</v>
      </c>
      <c r="H205" s="31">
        <f>SUMIFS(Data!$Y$3:$Y$491,Data!$G$3:$G$491,A205,Data!$AC$3:$AC$491,H$2,Data!$C$3:$C$491,$A$199)</f>
        <v>0</v>
      </c>
      <c r="I205" s="31">
        <f>SUMIFS(Data!$Y$3:$Y$491,Data!$G$3:$G$491,A205,Data!$AC$3:$AC$491,I$2,Data!$C$3:$C$491,$A$199)</f>
        <v>0</v>
      </c>
      <c r="J205" s="32">
        <f>SUMIFS(Data!$AA$3:$AA$491,Data!$G$3:$G$491,A205,Data!$C$3:$C$491,$A$199)</f>
        <v>0</v>
      </c>
      <c r="L205" s="105">
        <f t="shared" si="25"/>
        <v>0</v>
      </c>
    </row>
    <row r="206" spans="1:12" hidden="1" x14ac:dyDescent="0.2">
      <c r="A206" s="38" t="s">
        <v>368</v>
      </c>
      <c r="B206" s="31">
        <f t="shared" si="38"/>
        <v>0</v>
      </c>
      <c r="C206" s="31">
        <f>COUNTIFS(Data!$G$3:$G$491,A206,Data!$C$3:$C$491,$A$199)</f>
        <v>0</v>
      </c>
      <c r="D206" s="31">
        <f>SUMIFS(Data!$Y$3:$Y$491,Data!$G$3:$G$491,A206,Data!$AC$3:$AC$491,D$2,Data!$C$3:$C$491,$A$199)</f>
        <v>0</v>
      </c>
      <c r="E206" s="31">
        <f>SUMIFS(Data!$Y$3:$Y$491,Data!$G$3:$G$491,A206,Data!$AC$3:$AC$491,E$2,Data!$C$3:$C$491,$A$199)</f>
        <v>0</v>
      </c>
      <c r="F206" s="31">
        <f>SUMIFS(Data!$Y$3:$Y$491,Data!$G$3:$G$491,A206,Data!$AC$3:$AC$491,F$2,Data!$C$3:$C$491,$A$199)</f>
        <v>0</v>
      </c>
      <c r="G206" s="31">
        <f>SUMIFS(Data!$Y$3:$Y$491,Data!$G$3:$G$491,A206,Data!$AC$3:$AC$491,G$2,Data!$C$3:$C$491,$A$199)</f>
        <v>0</v>
      </c>
      <c r="H206" s="31">
        <f>SUMIFS(Data!$Y$3:$Y$491,Data!$G$3:$G$491,A206,Data!$AC$3:$AC$491,H$2,Data!$C$3:$C$491,$A$199)</f>
        <v>0</v>
      </c>
      <c r="I206" s="31">
        <f>SUMIFS(Data!$Y$3:$Y$491,Data!$G$3:$G$491,A206,Data!$AC$3:$AC$491,I$2,Data!$C$3:$C$491,$A$199)</f>
        <v>0</v>
      </c>
      <c r="J206" s="32">
        <f>SUMIFS(Data!$AA$3:$AA$491,Data!$G$3:$G$491,A206,Data!$C$3:$C$491,$A$199)</f>
        <v>0</v>
      </c>
      <c r="L206" s="105">
        <f t="shared" si="25"/>
        <v>0</v>
      </c>
    </row>
    <row r="207" spans="1:12" hidden="1" x14ac:dyDescent="0.2">
      <c r="A207" s="38" t="s">
        <v>727</v>
      </c>
      <c r="B207" s="31">
        <f t="shared" si="38"/>
        <v>0</v>
      </c>
      <c r="C207" s="31">
        <f>COUNTIFS(Data!$G$3:$G$491,A207,Data!$C$3:$C$491,$A$199)</f>
        <v>0</v>
      </c>
      <c r="D207" s="31">
        <f>SUMIFS(Data!$Y$3:$Y$491,Data!$G$3:$G$491,A207,Data!$AC$3:$AC$491,D$2,Data!$C$3:$C$491,$A$199)</f>
        <v>0</v>
      </c>
      <c r="E207" s="31">
        <f>SUMIFS(Data!$Y$3:$Y$491,Data!$G$3:$G$491,A207,Data!$AC$3:$AC$491,E$2,Data!$C$3:$C$491,$A$199)</f>
        <v>0</v>
      </c>
      <c r="F207" s="31">
        <f>SUMIFS(Data!$Y$3:$Y$491,Data!$G$3:$G$491,A207,Data!$AC$3:$AC$491,F$2,Data!$C$3:$C$491,$A$199)</f>
        <v>0</v>
      </c>
      <c r="G207" s="31">
        <f>SUMIFS(Data!$Y$3:$Y$491,Data!$G$3:$G$491,A207,Data!$AC$3:$AC$491,G$2,Data!$C$3:$C$491,$A$199)</f>
        <v>0</v>
      </c>
      <c r="H207" s="31">
        <f>SUMIFS(Data!$Y$3:$Y$491,Data!$G$3:$G$491,A207,Data!$AC$3:$AC$491,H$2,Data!$C$3:$C$491,$A$199)</f>
        <v>0</v>
      </c>
      <c r="I207" s="31">
        <f>SUMIFS(Data!$Y$3:$Y$491,Data!$G$3:$G$491,A207,Data!$AC$3:$AC$491,I$2,Data!$C$3:$C$491,$A$199)</f>
        <v>0</v>
      </c>
      <c r="J207" s="32">
        <f>SUMIFS(Data!$AA$3:$AA$491,Data!$G$3:$G$491,A207,Data!$C$3:$C$491,$A$199)</f>
        <v>0</v>
      </c>
      <c r="L207" s="105">
        <f t="shared" si="25"/>
        <v>0</v>
      </c>
    </row>
    <row r="208" spans="1:12" hidden="1" x14ac:dyDescent="0.2">
      <c r="A208" s="38" t="s">
        <v>85</v>
      </c>
      <c r="B208" s="31">
        <f t="shared" si="38"/>
        <v>0</v>
      </c>
      <c r="C208" s="31">
        <f>COUNTIFS(Data!$G$3:$G$491,A208,Data!$C$3:$C$491,$A$199)</f>
        <v>0</v>
      </c>
      <c r="D208" s="31">
        <f>SUMIFS(Data!$Y$3:$Y$491,Data!$G$3:$G$491,A208,Data!$AC$3:$AC$491,D$2,Data!$C$3:$C$491,$A$199)</f>
        <v>0</v>
      </c>
      <c r="E208" s="31">
        <f>SUMIFS(Data!$Y$3:$Y$491,Data!$G$3:$G$491,A208,Data!$AC$3:$AC$491,E$2,Data!$C$3:$C$491,$A$199)</f>
        <v>0</v>
      </c>
      <c r="F208" s="31">
        <f>SUMIFS(Data!$Y$3:$Y$491,Data!$G$3:$G$491,A208,Data!$AC$3:$AC$491,F$2,Data!$C$3:$C$491,$A$199)</f>
        <v>0</v>
      </c>
      <c r="G208" s="31">
        <f>SUMIFS(Data!$Y$3:$Y$491,Data!$G$3:$G$491,A208,Data!$AC$3:$AC$491,G$2,Data!$C$3:$C$491,$A$199)</f>
        <v>0</v>
      </c>
      <c r="H208" s="31">
        <f>SUMIFS(Data!$Y$3:$Y$491,Data!$G$3:$G$491,A208,Data!$AC$3:$AC$491,H$2,Data!$C$3:$C$491,$A$199)</f>
        <v>0</v>
      </c>
      <c r="I208" s="31">
        <f>SUMIFS(Data!$Y$3:$Y$491,Data!$G$3:$G$491,A208,Data!$AC$3:$AC$491,I$2,Data!$C$3:$C$491,$A$199)</f>
        <v>0</v>
      </c>
      <c r="J208" s="32">
        <f>SUMIFS(Data!$AA$3:$AA$491,Data!$G$3:$G$491,A208,Data!$C$3:$C$491,$A$199)</f>
        <v>0</v>
      </c>
      <c r="L208" s="105">
        <f t="shared" si="25"/>
        <v>0</v>
      </c>
    </row>
    <row r="209" spans="1:12" hidden="1" x14ac:dyDescent="0.2">
      <c r="A209" s="38" t="s">
        <v>790</v>
      </c>
      <c r="B209" s="31">
        <f t="shared" si="38"/>
        <v>0</v>
      </c>
      <c r="C209" s="31">
        <f>COUNTIFS(Data!$G$3:$G$491,A209,Data!$C$3:$C$491,$A$199)</f>
        <v>0</v>
      </c>
      <c r="D209" s="31">
        <f>SUMIFS(Data!$Y$3:$Y$491,Data!$G$3:$G$491,A209,Data!$AC$3:$AC$491,D$2,Data!$C$3:$C$491,$A$199)</f>
        <v>0</v>
      </c>
      <c r="E209" s="31">
        <f>SUMIFS(Data!$Y$3:$Y$491,Data!$G$3:$G$491,A209,Data!$AC$3:$AC$491,E$2,Data!$C$3:$C$491,$A$199)</f>
        <v>0</v>
      </c>
      <c r="F209" s="31">
        <f>SUMIFS(Data!$Y$3:$Y$491,Data!$G$3:$G$491,A209,Data!$AC$3:$AC$491,F$2,Data!$C$3:$C$491,$A$199)</f>
        <v>0</v>
      </c>
      <c r="G209" s="31">
        <f>SUMIFS(Data!$Y$3:$Y$491,Data!$G$3:$G$491,A209,Data!$AC$3:$AC$491,G$2,Data!$C$3:$C$491,$A$199)</f>
        <v>0</v>
      </c>
      <c r="H209" s="31">
        <f>SUMIFS(Data!$Y$3:$Y$491,Data!$G$3:$G$491,A209,Data!$AC$3:$AC$491,H$2,Data!$C$3:$C$491,$A$199)</f>
        <v>0</v>
      </c>
      <c r="I209" s="31">
        <f>SUMIFS(Data!$Y$3:$Y$491,Data!$G$3:$G$491,A209,Data!$AC$3:$AC$491,I$2,Data!$C$3:$C$491,$A$199)</f>
        <v>0</v>
      </c>
      <c r="J209" s="32">
        <f>SUMIFS(Data!$AA$3:$AA$491,Data!$G$3:$G$491,A209,Data!$C$3:$C$491,$A$199)</f>
        <v>0</v>
      </c>
      <c r="L209" s="105">
        <f t="shared" si="25"/>
        <v>0</v>
      </c>
    </row>
    <row r="210" spans="1:12" x14ac:dyDescent="0.2">
      <c r="A210" s="30" t="s">
        <v>455</v>
      </c>
      <c r="B210" s="31">
        <f t="shared" si="38"/>
        <v>972</v>
      </c>
      <c r="C210" s="31">
        <f>COUNTIFS(Data!$G$3:$G$491,A210,Data!$C$3:$C$491,$A$199)</f>
        <v>6</v>
      </c>
      <c r="D210" s="31">
        <f>SUMIFS(Data!$Y$3:$Y$491,Data!$G$3:$G$491,A210,Data!$AC$3:$AC$491,D$2,Data!$C$3:$C$491,$A$199)</f>
        <v>0</v>
      </c>
      <c r="E210" s="31">
        <f>SUMIFS(Data!$Y$3:$Y$491,Data!$G$3:$G$491,A210,Data!$AC$3:$AC$491,E$2,Data!$C$3:$C$491,$A$199)</f>
        <v>972</v>
      </c>
      <c r="F210" s="31">
        <f>SUMIFS(Data!$Y$3:$Y$491,Data!$G$3:$G$491,A210,Data!$AC$3:$AC$491,F$2,Data!$C$3:$C$491,$A$199)</f>
        <v>0</v>
      </c>
      <c r="G210" s="31">
        <f>SUMIFS(Data!$Y$3:$Y$491,Data!$G$3:$G$491,A210,Data!$AC$3:$AC$491,G$2,Data!$C$3:$C$491,$A$199)</f>
        <v>0</v>
      </c>
      <c r="H210" s="31">
        <f>SUMIFS(Data!$Y$3:$Y$491,Data!$G$3:$G$491,A210,Data!$AC$3:$AC$491,H$2,Data!$C$3:$C$491,$A$199)</f>
        <v>0</v>
      </c>
      <c r="I210" s="31">
        <f>SUMIFS(Data!$Y$3:$Y$491,Data!$G$3:$G$491,A210,Data!$AC$3:$AC$491,I$2,Data!$C$3:$C$491,$A$199)</f>
        <v>0</v>
      </c>
      <c r="J210" s="32">
        <f>SUMIFS(Data!$AA$3:$AA$491,Data!$G$3:$G$491,A210,Data!$C$3:$C$491,$A$199)</f>
        <v>0</v>
      </c>
      <c r="L210" s="105">
        <f t="shared" si="25"/>
        <v>1950</v>
      </c>
    </row>
    <row r="211" spans="1:12" hidden="1" x14ac:dyDescent="0.2">
      <c r="A211" s="30" t="s">
        <v>636</v>
      </c>
      <c r="B211" s="31">
        <f t="shared" si="38"/>
        <v>0</v>
      </c>
      <c r="C211" s="31">
        <f>COUNTIFS(Data!$G$3:$G$491,A211,Data!$C$3:$C$491,$A$199)</f>
        <v>0</v>
      </c>
      <c r="D211" s="31">
        <f>SUMIFS(Data!$Y$3:$Y$491,Data!$G$3:$G$491,A211,Data!$AC$3:$AC$491,D$2,Data!$C$3:$C$491,$A$199)</f>
        <v>0</v>
      </c>
      <c r="E211" s="31">
        <f>SUMIFS(Data!$Y$3:$Y$491,Data!$G$3:$G$491,A211,Data!$AC$3:$AC$491,E$2,Data!$C$3:$C$491,$A$199)</f>
        <v>0</v>
      </c>
      <c r="F211" s="31">
        <f>SUMIFS(Data!$Y$3:$Y$491,Data!$G$3:$G$491,A211,Data!$AC$3:$AC$491,F$2,Data!$C$3:$C$491,$A$199)</f>
        <v>0</v>
      </c>
      <c r="G211" s="31">
        <f>SUMIFS(Data!$Y$3:$Y$491,Data!$G$3:$G$491,A211,Data!$AC$3:$AC$491,G$2,Data!$C$3:$C$491,$A$199)</f>
        <v>0</v>
      </c>
      <c r="H211" s="31">
        <f>SUMIFS(Data!$Y$3:$Y$491,Data!$G$3:$G$491,A211,Data!$AC$3:$AC$491,H$2,Data!$C$3:$C$491,$A$199)</f>
        <v>0</v>
      </c>
      <c r="I211" s="31">
        <f>SUMIFS(Data!$Y$3:$Y$491,Data!$G$3:$G$491,A211,Data!$AC$3:$AC$491,I$2,Data!$C$3:$C$491,$A$199)</f>
        <v>0</v>
      </c>
      <c r="J211" s="32">
        <f>SUMIFS(Data!$AA$3:$AA$491,Data!$G$3:$G$491,A211,Data!$C$3:$C$491,$A$199)</f>
        <v>0</v>
      </c>
      <c r="L211" s="105">
        <f t="shared" si="25"/>
        <v>0</v>
      </c>
    </row>
    <row r="212" spans="1:12" x14ac:dyDescent="0.2">
      <c r="A212" s="30" t="s">
        <v>3</v>
      </c>
      <c r="B212" s="31">
        <f t="shared" si="38"/>
        <v>142</v>
      </c>
      <c r="C212" s="31">
        <f>COUNTIFS(Data!$G$3:$G$491,A212,Data!$C$3:$C$491,$A$199)</f>
        <v>1</v>
      </c>
      <c r="D212" s="31">
        <f>SUMIFS(Data!$Y$3:$Y$491,Data!$G$3:$G$491,A212,Data!$AC$3:$AC$491,D$2,Data!$C$3:$C$491,$A$199)</f>
        <v>0</v>
      </c>
      <c r="E212" s="31">
        <f>SUMIFS(Data!$Y$3:$Y$491,Data!$G$3:$G$491,A212,Data!$AC$3:$AC$491,E$2,Data!$C$3:$C$491,$A$199)</f>
        <v>142</v>
      </c>
      <c r="F212" s="31">
        <f>SUMIFS(Data!$Y$3:$Y$491,Data!$G$3:$G$491,A212,Data!$AC$3:$AC$491,F$2,Data!$C$3:$C$491,$A$199)</f>
        <v>0</v>
      </c>
      <c r="G212" s="31">
        <f>SUMIFS(Data!$Y$3:$Y$491,Data!$G$3:$G$491,A212,Data!$AC$3:$AC$491,G$2,Data!$C$3:$C$491,$A$199)</f>
        <v>0</v>
      </c>
      <c r="H212" s="31">
        <f>SUMIFS(Data!$Y$3:$Y$491,Data!$G$3:$G$491,A212,Data!$AC$3:$AC$491,H$2,Data!$C$3:$C$491,$A$199)</f>
        <v>0</v>
      </c>
      <c r="I212" s="31">
        <f>SUMIFS(Data!$Y$3:$Y$491,Data!$G$3:$G$491,A212,Data!$AC$3:$AC$491,I$2,Data!$C$3:$C$491,$A$199)</f>
        <v>0</v>
      </c>
      <c r="J212" s="32">
        <f>SUMIFS(Data!$AA$3:$AA$491,Data!$G$3:$G$491,A212,Data!$C$3:$C$491,$A$199)</f>
        <v>0</v>
      </c>
      <c r="L212" s="105">
        <f t="shared" ref="L212:L228" si="39">SUM(B212:J212)</f>
        <v>285</v>
      </c>
    </row>
    <row r="213" spans="1:12" ht="15" thickBot="1" x14ac:dyDescent="0.25">
      <c r="A213" s="61" t="s">
        <v>909</v>
      </c>
      <c r="B213" s="62">
        <f>SUM(B200:B212)</f>
        <v>1299</v>
      </c>
      <c r="C213" s="62">
        <f t="shared" ref="C213" si="40">SUM(C200:C212)</f>
        <v>8</v>
      </c>
      <c r="D213" s="62">
        <f t="shared" ref="D213" si="41">SUM(D200:D212)</f>
        <v>0</v>
      </c>
      <c r="E213" s="62">
        <f t="shared" ref="E213" si="42">SUM(E200:E212)</f>
        <v>1299</v>
      </c>
      <c r="F213" s="62">
        <f t="shared" ref="F213" si="43">SUM(F200:F212)</f>
        <v>0</v>
      </c>
      <c r="G213" s="62">
        <f t="shared" ref="G213" si="44">SUM(G200:G212)</f>
        <v>0</v>
      </c>
      <c r="H213" s="62">
        <f t="shared" ref="H213" si="45">SUM(H200:H212)</f>
        <v>0</v>
      </c>
      <c r="I213" s="62">
        <f t="shared" ref="I213" si="46">SUM(I200:I212)</f>
        <v>0</v>
      </c>
      <c r="J213" s="63">
        <f t="shared" ref="J213" si="47">SUM(J200:J212)</f>
        <v>0</v>
      </c>
      <c r="L213" s="105">
        <f t="shared" si="39"/>
        <v>2606</v>
      </c>
    </row>
    <row r="214" spans="1:12" x14ac:dyDescent="0.2">
      <c r="A214" s="171" t="str">
        <f>Supervisors!A19</f>
        <v>Valerie Avila</v>
      </c>
      <c r="B214" s="172"/>
      <c r="C214" s="172"/>
      <c r="D214" s="176">
        <v>1</v>
      </c>
      <c r="E214" s="176"/>
      <c r="F214" s="176"/>
      <c r="G214" s="176"/>
      <c r="H214" s="176"/>
      <c r="I214" s="176"/>
      <c r="J214" s="177"/>
      <c r="L214" s="105">
        <f t="shared" si="39"/>
        <v>1</v>
      </c>
    </row>
    <row r="215" spans="1:12" x14ac:dyDescent="0.2">
      <c r="A215" s="30" t="s">
        <v>12</v>
      </c>
      <c r="B215" s="31">
        <f t="shared" ref="B215:B227" si="48">SUM(D215:J215)</f>
        <v>2016</v>
      </c>
      <c r="C215" s="31">
        <f>COUNTIFS(Data!$G$3:$G$491,A215,Data!$C$3:$C$491,$A$214)</f>
        <v>13</v>
      </c>
      <c r="D215" s="31">
        <f>SUMIFS(Data!$Y$3:$Y$491,Data!$G$3:$G$491,A215,Data!$AC$3:$AC$491,D$2,Data!$C$3:$C$491,$A$214)</f>
        <v>2016</v>
      </c>
      <c r="E215" s="31">
        <f>SUMIFS(Data!$Y$3:$Y$491,Data!$G$3:$G$491,A215,Data!$AC$3:$AC$491,E$2,Data!$C$3:$C$491,$A$214)</f>
        <v>0</v>
      </c>
      <c r="F215" s="31">
        <f>SUMIFS(Data!$Y$3:$Y$491,Data!$G$3:$G$491,A215,Data!$AC$3:$AC$491,F$2,Data!$C$3:$C$491,$A$214)</f>
        <v>0</v>
      </c>
      <c r="G215" s="31">
        <f>SUMIFS(Data!$Y$3:$Y$491,Data!$G$3:$G$491,A215,Data!$AC$3:$AC$491,G$2,Data!$C$3:$C$491,$A$214)</f>
        <v>0</v>
      </c>
      <c r="H215" s="31">
        <f>SUMIFS(Data!$Y$3:$Y$491,Data!$G$3:$G$491,A215,Data!$AC$3:$AC$491,H$2,Data!$C$3:$C$491,$A$214)</f>
        <v>0</v>
      </c>
      <c r="I215" s="31">
        <f>SUMIFS(Data!$Y$3:$Y$491,Data!$G$3:$G$491,A215,Data!$AC$3:$AC$491,I$2,Data!$C$3:$C$491,$A$214)</f>
        <v>0</v>
      </c>
      <c r="J215" s="32">
        <f>SUMIFS(Data!$AA$3:$AA$491,Data!$G$3:$G$491,A215,Data!$C$3:$C$491,$A$214)</f>
        <v>0</v>
      </c>
      <c r="L215" s="105">
        <f t="shared" si="39"/>
        <v>4045</v>
      </c>
    </row>
    <row r="216" spans="1:12" hidden="1" x14ac:dyDescent="0.2">
      <c r="A216" s="38" t="s">
        <v>335</v>
      </c>
      <c r="B216" s="31">
        <f t="shared" si="48"/>
        <v>0</v>
      </c>
      <c r="C216" s="31">
        <f>COUNTIFS(Data!$G$3:$G$491,A216,Data!$C$3:$C$491,$A$214)</f>
        <v>0</v>
      </c>
      <c r="D216" s="31">
        <f>SUMIFS(Data!$Y$3:$Y$491,Data!$G$3:$G$491,A216,Data!$AC$3:$AC$491,D$2,Data!$C$3:$C$491,$A$214)</f>
        <v>0</v>
      </c>
      <c r="E216" s="31">
        <f>SUMIFS(Data!$Y$3:$Y$491,Data!$G$3:$G$491,A216,Data!$AC$3:$AC$491,E$2,Data!$C$3:$C$491,$A$214)</f>
        <v>0</v>
      </c>
      <c r="F216" s="31">
        <f>SUMIFS(Data!$Y$3:$Y$491,Data!$G$3:$G$491,A216,Data!$AC$3:$AC$491,F$2,Data!$C$3:$C$491,$A$214)</f>
        <v>0</v>
      </c>
      <c r="G216" s="31">
        <f>SUMIFS(Data!$Y$3:$Y$491,Data!$G$3:$G$491,A216,Data!$AC$3:$AC$491,G$2,Data!$C$3:$C$491,$A$214)</f>
        <v>0</v>
      </c>
      <c r="H216" s="31">
        <f>SUMIFS(Data!$Y$3:$Y$491,Data!$G$3:$G$491,A216,Data!$AC$3:$AC$491,H$2,Data!$C$3:$C$491,$A$214)</f>
        <v>0</v>
      </c>
      <c r="I216" s="31">
        <f>SUMIFS(Data!$Y$3:$Y$491,Data!$G$3:$G$491,A216,Data!$AC$3:$AC$491,I$2,Data!$C$3:$C$491,$A$214)</f>
        <v>0</v>
      </c>
      <c r="J216" s="32">
        <f>SUMIFS(Data!$AA$3:$AA$491,Data!$G$3:$G$491,A216,Data!$C$3:$C$491,$A$214)</f>
        <v>0</v>
      </c>
      <c r="L216" s="105">
        <f t="shared" si="39"/>
        <v>0</v>
      </c>
    </row>
    <row r="217" spans="1:12" hidden="1" x14ac:dyDescent="0.2">
      <c r="A217" s="38" t="s">
        <v>745</v>
      </c>
      <c r="B217" s="31">
        <f t="shared" si="48"/>
        <v>0</v>
      </c>
      <c r="C217" s="31">
        <f>COUNTIFS(Data!$G$3:$G$491,A217,Data!$C$3:$C$491,$A$214)</f>
        <v>0</v>
      </c>
      <c r="D217" s="31">
        <f>SUMIFS(Data!$Y$3:$Y$491,Data!$G$3:$G$491,A217,Data!$AC$3:$AC$491,D$2,Data!$C$3:$C$491,$A$214)</f>
        <v>0</v>
      </c>
      <c r="E217" s="31">
        <f>SUMIFS(Data!$Y$3:$Y$491,Data!$G$3:$G$491,A217,Data!$AC$3:$AC$491,E$2,Data!$C$3:$C$491,$A$214)</f>
        <v>0</v>
      </c>
      <c r="F217" s="31">
        <f>SUMIFS(Data!$Y$3:$Y$491,Data!$G$3:$G$491,A217,Data!$AC$3:$AC$491,F$2,Data!$C$3:$C$491,$A$214)</f>
        <v>0</v>
      </c>
      <c r="G217" s="31">
        <f>SUMIFS(Data!$Y$3:$Y$491,Data!$G$3:$G$491,A217,Data!$AC$3:$AC$491,G$2,Data!$C$3:$C$491,$A$214)</f>
        <v>0</v>
      </c>
      <c r="H217" s="31">
        <f>SUMIFS(Data!$Y$3:$Y$491,Data!$G$3:$G$491,A217,Data!$AC$3:$AC$491,H$2,Data!$C$3:$C$491,$A$214)</f>
        <v>0</v>
      </c>
      <c r="I217" s="31">
        <f>SUMIFS(Data!$Y$3:$Y$491,Data!$G$3:$G$491,A217,Data!$AC$3:$AC$491,I$2,Data!$C$3:$C$491,$A$214)</f>
        <v>0</v>
      </c>
      <c r="J217" s="32">
        <f>SUMIFS(Data!$AA$3:$AA$491,Data!$G$3:$G$491,A217,Data!$C$3:$C$491,$A$214)</f>
        <v>0</v>
      </c>
      <c r="L217" s="105">
        <f t="shared" si="39"/>
        <v>0</v>
      </c>
    </row>
    <row r="218" spans="1:12" hidden="1" x14ac:dyDescent="0.2">
      <c r="A218" s="38" t="s">
        <v>22</v>
      </c>
      <c r="B218" s="31">
        <f t="shared" si="48"/>
        <v>0</v>
      </c>
      <c r="C218" s="31">
        <f>COUNTIFS(Data!$G$3:$G$491,A218,Data!$C$3:$C$491,$A$214)</f>
        <v>0</v>
      </c>
      <c r="D218" s="31">
        <f>SUMIFS(Data!$Y$3:$Y$491,Data!$G$3:$G$491,A218,Data!$AC$3:$AC$491,D$2,Data!$C$3:$C$491,$A$214)</f>
        <v>0</v>
      </c>
      <c r="E218" s="31">
        <f>SUMIFS(Data!$Y$3:$Y$491,Data!$G$3:$G$491,A218,Data!$AC$3:$AC$491,E$2,Data!$C$3:$C$491,$A$214)</f>
        <v>0</v>
      </c>
      <c r="F218" s="31">
        <f>SUMIFS(Data!$Y$3:$Y$491,Data!$G$3:$G$491,A218,Data!$AC$3:$AC$491,F$2,Data!$C$3:$C$491,$A$214)</f>
        <v>0</v>
      </c>
      <c r="G218" s="31">
        <f>SUMIFS(Data!$Y$3:$Y$491,Data!$G$3:$G$491,A218,Data!$AC$3:$AC$491,G$2,Data!$C$3:$C$491,$A$214)</f>
        <v>0</v>
      </c>
      <c r="H218" s="31">
        <f>SUMIFS(Data!$Y$3:$Y$491,Data!$G$3:$G$491,A218,Data!$AC$3:$AC$491,H$2,Data!$C$3:$C$491,$A$214)</f>
        <v>0</v>
      </c>
      <c r="I218" s="31">
        <f>SUMIFS(Data!$Y$3:$Y$491,Data!$G$3:$G$491,A218,Data!$AC$3:$AC$491,I$2,Data!$C$3:$C$491,$A$214)</f>
        <v>0</v>
      </c>
      <c r="J218" s="32">
        <f>SUMIFS(Data!$AA$3:$AA$491,Data!$G$3:$G$491,A218,Data!$C$3:$C$491,$A$214)</f>
        <v>0</v>
      </c>
      <c r="L218" s="105">
        <f t="shared" si="39"/>
        <v>0</v>
      </c>
    </row>
    <row r="219" spans="1:12" hidden="1" x14ac:dyDescent="0.2">
      <c r="A219" s="38" t="s">
        <v>367</v>
      </c>
      <c r="B219" s="31">
        <f t="shared" si="48"/>
        <v>0</v>
      </c>
      <c r="C219" s="31">
        <f>COUNTIFS(Data!$G$3:$G$491,A219,Data!$C$3:$C$491,$A$214)</f>
        <v>0</v>
      </c>
      <c r="D219" s="31">
        <f>SUMIFS(Data!$Y$3:$Y$491,Data!$G$3:$G$491,A219,Data!$AC$3:$AC$491,D$2,Data!$C$3:$C$491,$A$214)</f>
        <v>0</v>
      </c>
      <c r="E219" s="31">
        <f>SUMIFS(Data!$Y$3:$Y$491,Data!$G$3:$G$491,A219,Data!$AC$3:$AC$491,E$2,Data!$C$3:$C$491,$A$214)</f>
        <v>0</v>
      </c>
      <c r="F219" s="31">
        <f>SUMIFS(Data!$Y$3:$Y$491,Data!$G$3:$G$491,A219,Data!$AC$3:$AC$491,F$2,Data!$C$3:$C$491,$A$214)</f>
        <v>0</v>
      </c>
      <c r="G219" s="31">
        <f>SUMIFS(Data!$Y$3:$Y$491,Data!$G$3:$G$491,A219,Data!$AC$3:$AC$491,G$2,Data!$C$3:$C$491,$A$214)</f>
        <v>0</v>
      </c>
      <c r="H219" s="31">
        <f>SUMIFS(Data!$Y$3:$Y$491,Data!$G$3:$G$491,A219,Data!$AC$3:$AC$491,H$2,Data!$C$3:$C$491,$A$214)</f>
        <v>0</v>
      </c>
      <c r="I219" s="31">
        <f>SUMIFS(Data!$Y$3:$Y$491,Data!$G$3:$G$491,A219,Data!$AC$3:$AC$491,I$2,Data!$C$3:$C$491,$A$214)</f>
        <v>0</v>
      </c>
      <c r="J219" s="32">
        <f>SUMIFS(Data!$AA$3:$AA$491,Data!$G$3:$G$491,A219,Data!$C$3:$C$491,$A$214)</f>
        <v>0</v>
      </c>
      <c r="L219" s="105">
        <f t="shared" si="39"/>
        <v>0</v>
      </c>
    </row>
    <row r="220" spans="1:12" hidden="1" x14ac:dyDescent="0.2">
      <c r="A220" s="38" t="s">
        <v>75</v>
      </c>
      <c r="B220" s="31">
        <f t="shared" si="48"/>
        <v>0</v>
      </c>
      <c r="C220" s="31">
        <f>COUNTIFS(Data!$G$3:$G$491,A220,Data!$C$3:$C$491,$A$214)</f>
        <v>0</v>
      </c>
      <c r="D220" s="31">
        <f>SUMIFS(Data!$Y$3:$Y$491,Data!$G$3:$G$491,A220,Data!$AC$3:$AC$491,D$2,Data!$C$3:$C$491,$A$214)</f>
        <v>0</v>
      </c>
      <c r="E220" s="31">
        <f>SUMIFS(Data!$Y$3:$Y$491,Data!$G$3:$G$491,A220,Data!$AC$3:$AC$491,E$2,Data!$C$3:$C$491,$A$214)</f>
        <v>0</v>
      </c>
      <c r="F220" s="31">
        <f>SUMIFS(Data!$Y$3:$Y$491,Data!$G$3:$G$491,A220,Data!$AC$3:$AC$491,F$2,Data!$C$3:$C$491,$A$214)</f>
        <v>0</v>
      </c>
      <c r="G220" s="31">
        <f>SUMIFS(Data!$Y$3:$Y$491,Data!$G$3:$G$491,A220,Data!$AC$3:$AC$491,G$2,Data!$C$3:$C$491,$A$214)</f>
        <v>0</v>
      </c>
      <c r="H220" s="31">
        <f>SUMIFS(Data!$Y$3:$Y$491,Data!$G$3:$G$491,A220,Data!$AC$3:$AC$491,H$2,Data!$C$3:$C$491,$A$214)</f>
        <v>0</v>
      </c>
      <c r="I220" s="31">
        <f>SUMIFS(Data!$Y$3:$Y$491,Data!$G$3:$G$491,A220,Data!$AC$3:$AC$491,I$2,Data!$C$3:$C$491,$A$214)</f>
        <v>0</v>
      </c>
      <c r="J220" s="32">
        <f>SUMIFS(Data!$AA$3:$AA$491,Data!$G$3:$G$491,A220,Data!$C$3:$C$491,$A$214)</f>
        <v>0</v>
      </c>
      <c r="L220" s="105">
        <f t="shared" si="39"/>
        <v>0</v>
      </c>
    </row>
    <row r="221" spans="1:12" hidden="1" x14ac:dyDescent="0.2">
      <c r="A221" s="38" t="s">
        <v>368</v>
      </c>
      <c r="B221" s="31">
        <f t="shared" si="48"/>
        <v>0</v>
      </c>
      <c r="C221" s="31">
        <f>COUNTIFS(Data!$G$3:$G$491,A221,Data!$C$3:$C$491,$A$214)</f>
        <v>0</v>
      </c>
      <c r="D221" s="31">
        <f>SUMIFS(Data!$Y$3:$Y$491,Data!$G$3:$G$491,A221,Data!$AC$3:$AC$491,D$2,Data!$C$3:$C$491,$A$214)</f>
        <v>0</v>
      </c>
      <c r="E221" s="31">
        <f>SUMIFS(Data!$Y$3:$Y$491,Data!$G$3:$G$491,A221,Data!$AC$3:$AC$491,E$2,Data!$C$3:$C$491,$A$214)</f>
        <v>0</v>
      </c>
      <c r="F221" s="31">
        <f>SUMIFS(Data!$Y$3:$Y$491,Data!$G$3:$G$491,A221,Data!$AC$3:$AC$491,F$2,Data!$C$3:$C$491,$A$214)</f>
        <v>0</v>
      </c>
      <c r="G221" s="31">
        <f>SUMIFS(Data!$Y$3:$Y$491,Data!$G$3:$G$491,A221,Data!$AC$3:$AC$491,G$2,Data!$C$3:$C$491,$A$214)</f>
        <v>0</v>
      </c>
      <c r="H221" s="31">
        <f>SUMIFS(Data!$Y$3:$Y$491,Data!$G$3:$G$491,A221,Data!$AC$3:$AC$491,H$2,Data!$C$3:$C$491,$A$214)</f>
        <v>0</v>
      </c>
      <c r="I221" s="31">
        <f>SUMIFS(Data!$Y$3:$Y$491,Data!$G$3:$G$491,A221,Data!$AC$3:$AC$491,I$2,Data!$C$3:$C$491,$A$214)</f>
        <v>0</v>
      </c>
      <c r="J221" s="32">
        <f>SUMIFS(Data!$AA$3:$AA$491,Data!$G$3:$G$491,A221,Data!$C$3:$C$491,$A$214)</f>
        <v>0</v>
      </c>
      <c r="L221" s="105">
        <f t="shared" si="39"/>
        <v>0</v>
      </c>
    </row>
    <row r="222" spans="1:12" hidden="1" x14ac:dyDescent="0.2">
      <c r="A222" s="38" t="s">
        <v>727</v>
      </c>
      <c r="B222" s="31">
        <f t="shared" si="48"/>
        <v>0</v>
      </c>
      <c r="C222" s="31">
        <f>COUNTIFS(Data!$G$3:$G$491,A222,Data!$C$3:$C$491,$A$214)</f>
        <v>0</v>
      </c>
      <c r="D222" s="31">
        <f>SUMIFS(Data!$Y$3:$Y$491,Data!$G$3:$G$491,A222,Data!$AC$3:$AC$491,D$2,Data!$C$3:$C$491,$A$214)</f>
        <v>0</v>
      </c>
      <c r="E222" s="31">
        <f>SUMIFS(Data!$Y$3:$Y$491,Data!$G$3:$G$491,A222,Data!$AC$3:$AC$491,E$2,Data!$C$3:$C$491,$A$214)</f>
        <v>0</v>
      </c>
      <c r="F222" s="31">
        <f>SUMIFS(Data!$Y$3:$Y$491,Data!$G$3:$G$491,A222,Data!$AC$3:$AC$491,F$2,Data!$C$3:$C$491,$A$214)</f>
        <v>0</v>
      </c>
      <c r="G222" s="31">
        <f>SUMIFS(Data!$Y$3:$Y$491,Data!$G$3:$G$491,A222,Data!$AC$3:$AC$491,G$2,Data!$C$3:$C$491,$A$214)</f>
        <v>0</v>
      </c>
      <c r="H222" s="31">
        <f>SUMIFS(Data!$Y$3:$Y$491,Data!$G$3:$G$491,A222,Data!$AC$3:$AC$491,H$2,Data!$C$3:$C$491,$A$214)</f>
        <v>0</v>
      </c>
      <c r="I222" s="31">
        <f>SUMIFS(Data!$Y$3:$Y$491,Data!$G$3:$G$491,A222,Data!$AC$3:$AC$491,I$2,Data!$C$3:$C$491,$A$214)</f>
        <v>0</v>
      </c>
      <c r="J222" s="32">
        <f>SUMIFS(Data!$AA$3:$AA$491,Data!$G$3:$G$491,A222,Data!$C$3:$C$491,$A$214)</f>
        <v>0</v>
      </c>
      <c r="L222" s="105">
        <f t="shared" si="39"/>
        <v>0</v>
      </c>
    </row>
    <row r="223" spans="1:12" hidden="1" x14ac:dyDescent="0.2">
      <c r="A223" s="38" t="s">
        <v>85</v>
      </c>
      <c r="B223" s="31">
        <f t="shared" si="48"/>
        <v>0</v>
      </c>
      <c r="C223" s="31">
        <f>COUNTIFS(Data!$G$3:$G$491,A223,Data!$C$3:$C$491,$A$214)</f>
        <v>0</v>
      </c>
      <c r="D223" s="31">
        <f>SUMIFS(Data!$Y$3:$Y$491,Data!$G$3:$G$491,A223,Data!$AC$3:$AC$491,D$2,Data!$C$3:$C$491,$A$214)</f>
        <v>0</v>
      </c>
      <c r="E223" s="31">
        <f>SUMIFS(Data!$Y$3:$Y$491,Data!$G$3:$G$491,A223,Data!$AC$3:$AC$491,E$2,Data!$C$3:$C$491,$A$214)</f>
        <v>0</v>
      </c>
      <c r="F223" s="31">
        <f>SUMIFS(Data!$Y$3:$Y$491,Data!$G$3:$G$491,A223,Data!$AC$3:$AC$491,F$2,Data!$C$3:$C$491,$A$214)</f>
        <v>0</v>
      </c>
      <c r="G223" s="31">
        <f>SUMIFS(Data!$Y$3:$Y$491,Data!$G$3:$G$491,A223,Data!$AC$3:$AC$491,G$2,Data!$C$3:$C$491,$A$214)</f>
        <v>0</v>
      </c>
      <c r="H223" s="31">
        <f>SUMIFS(Data!$Y$3:$Y$491,Data!$G$3:$G$491,A223,Data!$AC$3:$AC$491,H$2,Data!$C$3:$C$491,$A$214)</f>
        <v>0</v>
      </c>
      <c r="I223" s="31">
        <f>SUMIFS(Data!$Y$3:$Y$491,Data!$G$3:$G$491,A223,Data!$AC$3:$AC$491,I$2,Data!$C$3:$C$491,$A$214)</f>
        <v>0</v>
      </c>
      <c r="J223" s="32">
        <f>SUMIFS(Data!$AA$3:$AA$491,Data!$G$3:$G$491,A223,Data!$C$3:$C$491,$A$214)</f>
        <v>0</v>
      </c>
      <c r="L223" s="105">
        <f t="shared" si="39"/>
        <v>0</v>
      </c>
    </row>
    <row r="224" spans="1:12" hidden="1" x14ac:dyDescent="0.2">
      <c r="A224" s="38" t="s">
        <v>790</v>
      </c>
      <c r="B224" s="31">
        <f t="shared" si="48"/>
        <v>0</v>
      </c>
      <c r="C224" s="31">
        <f>COUNTIFS(Data!$G$3:$G$491,A224,Data!$C$3:$C$491,$A$214)</f>
        <v>0</v>
      </c>
      <c r="D224" s="31">
        <f>SUMIFS(Data!$Y$3:$Y$491,Data!$G$3:$G$491,A224,Data!$AC$3:$AC$491,D$2,Data!$C$3:$C$491,$A$214)</f>
        <v>0</v>
      </c>
      <c r="E224" s="31">
        <f>SUMIFS(Data!$Y$3:$Y$491,Data!$G$3:$G$491,A224,Data!$AC$3:$AC$491,E$2,Data!$C$3:$C$491,$A$214)</f>
        <v>0</v>
      </c>
      <c r="F224" s="31">
        <f>SUMIFS(Data!$Y$3:$Y$491,Data!$G$3:$G$491,A224,Data!$AC$3:$AC$491,F$2,Data!$C$3:$C$491,$A$214)</f>
        <v>0</v>
      </c>
      <c r="G224" s="31">
        <f>SUMIFS(Data!$Y$3:$Y$491,Data!$G$3:$G$491,A224,Data!$AC$3:$AC$491,G$2,Data!$C$3:$C$491,$A$214)</f>
        <v>0</v>
      </c>
      <c r="H224" s="31">
        <f>SUMIFS(Data!$Y$3:$Y$491,Data!$G$3:$G$491,A224,Data!$AC$3:$AC$491,H$2,Data!$C$3:$C$491,$A$214)</f>
        <v>0</v>
      </c>
      <c r="I224" s="31">
        <f>SUMIFS(Data!$Y$3:$Y$491,Data!$G$3:$G$491,A224,Data!$AC$3:$AC$491,I$2,Data!$C$3:$C$491,$A$214)</f>
        <v>0</v>
      </c>
      <c r="J224" s="32">
        <f>SUMIFS(Data!$AA$3:$AA$491,Data!$G$3:$G$491,A224,Data!$C$3:$C$491,$A$214)</f>
        <v>0</v>
      </c>
      <c r="L224" s="105">
        <f t="shared" si="39"/>
        <v>0</v>
      </c>
    </row>
    <row r="225" spans="1:12" hidden="1" x14ac:dyDescent="0.2">
      <c r="A225" s="30" t="s">
        <v>455</v>
      </c>
      <c r="B225" s="31">
        <f t="shared" si="48"/>
        <v>0</v>
      </c>
      <c r="C225" s="31">
        <f>COUNTIFS(Data!$G$3:$G$491,A225,Data!$C$3:$C$491,$A$214)</f>
        <v>0</v>
      </c>
      <c r="D225" s="31">
        <f>SUMIFS(Data!$Y$3:$Y$491,Data!$G$3:$G$491,A225,Data!$AC$3:$AC$491,D$2,Data!$C$3:$C$491,$A$214)</f>
        <v>0</v>
      </c>
      <c r="E225" s="31">
        <f>SUMIFS(Data!$Y$3:$Y$491,Data!$G$3:$G$491,A225,Data!$AC$3:$AC$491,E$2,Data!$C$3:$C$491,$A$214)</f>
        <v>0</v>
      </c>
      <c r="F225" s="31">
        <f>SUMIFS(Data!$Y$3:$Y$491,Data!$G$3:$G$491,A225,Data!$AC$3:$AC$491,F$2,Data!$C$3:$C$491,$A$214)</f>
        <v>0</v>
      </c>
      <c r="G225" s="31">
        <f>SUMIFS(Data!$Y$3:$Y$491,Data!$G$3:$G$491,A225,Data!$AC$3:$AC$491,G$2,Data!$C$3:$C$491,$A$214)</f>
        <v>0</v>
      </c>
      <c r="H225" s="31">
        <f>SUMIFS(Data!$Y$3:$Y$491,Data!$G$3:$G$491,A225,Data!$AC$3:$AC$491,H$2,Data!$C$3:$C$491,$A$214)</f>
        <v>0</v>
      </c>
      <c r="I225" s="31">
        <f>SUMIFS(Data!$Y$3:$Y$491,Data!$G$3:$G$491,A225,Data!$AC$3:$AC$491,I$2,Data!$C$3:$C$491,$A$214)</f>
        <v>0</v>
      </c>
      <c r="J225" s="32">
        <f>SUMIFS(Data!$AA$3:$AA$491,Data!$G$3:$G$491,A225,Data!$C$3:$C$491,$A$214)</f>
        <v>0</v>
      </c>
      <c r="L225" s="105">
        <f t="shared" si="39"/>
        <v>0</v>
      </c>
    </row>
    <row r="226" spans="1:12" hidden="1" x14ac:dyDescent="0.2">
      <c r="A226" s="30" t="s">
        <v>636</v>
      </c>
      <c r="B226" s="31">
        <f t="shared" si="48"/>
        <v>0</v>
      </c>
      <c r="C226" s="31">
        <f>COUNTIFS(Data!$G$3:$G$491,A226,Data!$C$3:$C$491,$A$214)</f>
        <v>0</v>
      </c>
      <c r="D226" s="31">
        <f>SUMIFS(Data!$Y$3:$Y$491,Data!$G$3:$G$491,A226,Data!$AC$3:$AC$491,D$2,Data!$C$3:$C$491,$A$214)</f>
        <v>0</v>
      </c>
      <c r="E226" s="31">
        <f>SUMIFS(Data!$Y$3:$Y$491,Data!$G$3:$G$491,A226,Data!$AC$3:$AC$491,E$2,Data!$C$3:$C$491,$A$214)</f>
        <v>0</v>
      </c>
      <c r="F226" s="31">
        <f>SUMIFS(Data!$Y$3:$Y$491,Data!$G$3:$G$491,A226,Data!$AC$3:$AC$491,F$2,Data!$C$3:$C$491,$A$214)</f>
        <v>0</v>
      </c>
      <c r="G226" s="31">
        <f>SUMIFS(Data!$Y$3:$Y$491,Data!$G$3:$G$491,A226,Data!$AC$3:$AC$491,G$2,Data!$C$3:$C$491,$A$214)</f>
        <v>0</v>
      </c>
      <c r="H226" s="31">
        <f>SUMIFS(Data!$Y$3:$Y$491,Data!$G$3:$G$491,A226,Data!$AC$3:$AC$491,H$2,Data!$C$3:$C$491,$A$214)</f>
        <v>0</v>
      </c>
      <c r="I226" s="31">
        <f>SUMIFS(Data!$Y$3:$Y$491,Data!$G$3:$G$491,A226,Data!$AC$3:$AC$491,I$2,Data!$C$3:$C$491,$A$214)</f>
        <v>0</v>
      </c>
      <c r="J226" s="32">
        <f>SUMIFS(Data!$AA$3:$AA$491,Data!$G$3:$G$491,A226,Data!$C$3:$C$491,$A$214)</f>
        <v>0</v>
      </c>
      <c r="L226" s="105">
        <f t="shared" si="39"/>
        <v>0</v>
      </c>
    </row>
    <row r="227" spans="1:12" hidden="1" x14ac:dyDescent="0.2">
      <c r="A227" s="30" t="s">
        <v>3</v>
      </c>
      <c r="B227" s="31">
        <f t="shared" si="48"/>
        <v>0</v>
      </c>
      <c r="C227" s="31">
        <f>COUNTIFS(Data!$G$3:$G$491,A227,Data!$C$3:$C$491,$A$214)</f>
        <v>0</v>
      </c>
      <c r="D227" s="31">
        <f>SUMIFS(Data!$Y$3:$Y$491,Data!$G$3:$G$491,A227,Data!$AC$3:$AC$491,D$2,Data!$C$3:$C$491,$A$214)</f>
        <v>0</v>
      </c>
      <c r="E227" s="31">
        <f>SUMIFS(Data!$Y$3:$Y$491,Data!$G$3:$G$491,A227,Data!$AC$3:$AC$491,E$2,Data!$C$3:$C$491,$A$214)</f>
        <v>0</v>
      </c>
      <c r="F227" s="31">
        <f>SUMIFS(Data!$Y$3:$Y$491,Data!$G$3:$G$491,A227,Data!$AC$3:$AC$491,F$2,Data!$C$3:$C$491,$A$214)</f>
        <v>0</v>
      </c>
      <c r="G227" s="31">
        <f>SUMIFS(Data!$Y$3:$Y$491,Data!$G$3:$G$491,A227,Data!$AC$3:$AC$491,G$2,Data!$C$3:$C$491,$A$214)</f>
        <v>0</v>
      </c>
      <c r="H227" s="31">
        <f>SUMIFS(Data!$Y$3:$Y$491,Data!$G$3:$G$491,A227,Data!$AC$3:$AC$491,H$2,Data!$C$3:$C$491,$A$214)</f>
        <v>0</v>
      </c>
      <c r="I227" s="31">
        <f>SUMIFS(Data!$Y$3:$Y$491,Data!$G$3:$G$491,A227,Data!$AC$3:$AC$491,I$2,Data!$C$3:$C$491,$A$214)</f>
        <v>0</v>
      </c>
      <c r="J227" s="32">
        <f>SUMIFS(Data!$AA$3:$AA$491,Data!$G$3:$G$491,A227,Data!$C$3:$C$491,$A$214)</f>
        <v>0</v>
      </c>
      <c r="L227" s="105">
        <f t="shared" si="39"/>
        <v>0</v>
      </c>
    </row>
    <row r="228" spans="1:12" x14ac:dyDescent="0.2">
      <c r="A228" s="61" t="s">
        <v>909</v>
      </c>
      <c r="B228" s="62">
        <f>SUM(B215:B227)</f>
        <v>2016</v>
      </c>
      <c r="C228" s="62">
        <f t="shared" ref="C228:J228" si="49">SUM(C215:C227)</f>
        <v>13</v>
      </c>
      <c r="D228" s="62">
        <f t="shared" si="49"/>
        <v>2016</v>
      </c>
      <c r="E228" s="62">
        <f t="shared" si="49"/>
        <v>0</v>
      </c>
      <c r="F228" s="62">
        <f t="shared" si="49"/>
        <v>0</v>
      </c>
      <c r="G228" s="62">
        <f t="shared" si="49"/>
        <v>0</v>
      </c>
      <c r="H228" s="62">
        <f t="shared" si="49"/>
        <v>0</v>
      </c>
      <c r="I228" s="62">
        <f t="shared" si="49"/>
        <v>0</v>
      </c>
      <c r="J228" s="63">
        <f t="shared" si="49"/>
        <v>0</v>
      </c>
      <c r="L228" s="105">
        <f t="shared" si="39"/>
        <v>4045</v>
      </c>
    </row>
  </sheetData>
  <sheetProtection selectLockedCells="1"/>
  <autoFilter ref="L1:L228" xr:uid="{189BE04D-A63F-476A-B482-DE2BFF5CB8BB}">
    <filterColumn colId="0">
      <filters blank="1">
        <filter val="1"/>
        <filter val="1577"/>
        <filter val="1950"/>
        <filter val="2079"/>
        <filter val="2154"/>
        <filter val="2606"/>
        <filter val="2632"/>
        <filter val="2752"/>
        <filter val="2783"/>
        <filter val="285"/>
        <filter val="2895"/>
        <filter val="303"/>
        <filter val="3079"/>
        <filter val="3185"/>
        <filter val="3203"/>
        <filter val="325"/>
        <filter val="371"/>
        <filter val="3746"/>
        <filter val="4045"/>
        <filter val="4137"/>
        <filter val="4235"/>
        <filter val="431"/>
        <filter val="4346"/>
        <filter val="449"/>
        <filter val="481"/>
        <filter val="533"/>
        <filter val="633"/>
        <filter val="745"/>
        <filter val="766"/>
        <filter val="925"/>
        <filter val="986"/>
      </filters>
    </filterColumn>
  </autoFilter>
  <mergeCells count="31">
    <mergeCell ref="A214:C214"/>
    <mergeCell ref="D214:J214"/>
    <mergeCell ref="A34:C34"/>
    <mergeCell ref="D34:J34"/>
    <mergeCell ref="A49:C49"/>
    <mergeCell ref="D49:J49"/>
    <mergeCell ref="A79:C79"/>
    <mergeCell ref="D79:J79"/>
    <mergeCell ref="A94:C94"/>
    <mergeCell ref="D94:J94"/>
    <mergeCell ref="A109:C109"/>
    <mergeCell ref="D109:J109"/>
    <mergeCell ref="A139:C139"/>
    <mergeCell ref="D139:J139"/>
    <mergeCell ref="A124:C124"/>
    <mergeCell ref="D124:J124"/>
    <mergeCell ref="A1:J1"/>
    <mergeCell ref="A4:C4"/>
    <mergeCell ref="D4:J4"/>
    <mergeCell ref="A64:C64"/>
    <mergeCell ref="D64:J64"/>
    <mergeCell ref="A19:C19"/>
    <mergeCell ref="D19:J19"/>
    <mergeCell ref="A199:C199"/>
    <mergeCell ref="D199:J199"/>
    <mergeCell ref="A154:C154"/>
    <mergeCell ref="D154:J154"/>
    <mergeCell ref="A169:C169"/>
    <mergeCell ref="D169:J169"/>
    <mergeCell ref="A184:C184"/>
    <mergeCell ref="D184:J184"/>
  </mergeCells>
  <printOptions horizontalCentered="1"/>
  <pageMargins left="0.25" right="0.25" top="0.25" bottom="0.5" header="0" footer="0"/>
  <pageSetup paperSize="5" fitToHeight="999" orientation="landscape" r:id="rId1"/>
  <headerFooter>
    <oddFooter>&amp;C&amp;D</oddFooter>
  </headerFooter>
  <rowBreaks count="2" manualBreakCount="2">
    <brk id="128" max="16383" man="1"/>
    <brk id="138" max="16383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B3945833-CA2D-45E8-9574-3AF136D72D3B}">
          <x14:formula1>
            <xm:f>Supervisors!$A$3:$A$20</xm:f>
          </x14:formula1>
          <xm:sqref>A4:C4 A214:C214 A169:C169 A109:C109 A154:C154 A139:C139 A124:C124 A94:C94 A79:C79 A64:C64 A49:C49 A34:C34 A184:C184 A199:C199 A19:C19</xm:sqref>
        </x14:dataValidation>
      </x14:dataValidation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8AE82B-FE55-4210-9940-1D55CDD20727}">
  <sheetPr codeName="Sheet10" filterMode="1">
    <pageSetUpPr fitToPage="1"/>
  </sheetPr>
  <dimension ref="A1:L64"/>
  <sheetViews>
    <sheetView view="pageBreakPreview" zoomScaleNormal="100" zoomScaleSheetLayoutView="100" workbookViewId="0">
      <selection activeCell="L3" sqref="L3"/>
    </sheetView>
  </sheetViews>
  <sheetFormatPr defaultColWidth="9" defaultRowHeight="14.25" x14ac:dyDescent="0.2"/>
  <cols>
    <col min="1" max="1" width="9.625" customWidth="1"/>
    <col min="2" max="2" width="11.125" customWidth="1"/>
    <col min="3" max="3" width="10" customWidth="1"/>
    <col min="4" max="5" width="14" customWidth="1"/>
    <col min="6" max="8" width="12.125" customWidth="1"/>
    <col min="9" max="10" width="11.625" customWidth="1"/>
    <col min="12" max="12" width="9" style="21"/>
  </cols>
  <sheetData>
    <row r="1" spans="1:12" s="46" customFormat="1" ht="54" customHeight="1" thickBot="1" x14ac:dyDescent="0.25">
      <c r="A1" s="173" t="s">
        <v>1425</v>
      </c>
      <c r="B1" s="173"/>
      <c r="C1" s="173"/>
      <c r="D1" s="173"/>
      <c r="E1" s="173"/>
      <c r="F1" s="173"/>
      <c r="G1" s="173"/>
      <c r="H1" s="173"/>
      <c r="I1" s="173"/>
      <c r="J1" s="173"/>
      <c r="L1" s="104" t="s">
        <v>1505</v>
      </c>
    </row>
    <row r="2" spans="1:12" ht="43.5" thickBot="1" x14ac:dyDescent="0.25">
      <c r="A2" s="33" t="s">
        <v>989</v>
      </c>
      <c r="B2" s="34" t="s">
        <v>917</v>
      </c>
      <c r="C2" s="35" t="s">
        <v>926</v>
      </c>
      <c r="D2" s="36" t="s">
        <v>0</v>
      </c>
      <c r="E2" s="36" t="s">
        <v>5</v>
      </c>
      <c r="F2" s="36" t="s">
        <v>320</v>
      </c>
      <c r="G2" s="36" t="s">
        <v>321</v>
      </c>
      <c r="H2" s="36" t="s">
        <v>322</v>
      </c>
      <c r="I2" s="36" t="s">
        <v>323</v>
      </c>
      <c r="J2" s="39" t="s">
        <v>732</v>
      </c>
      <c r="L2" s="105"/>
    </row>
    <row r="3" spans="1:12" x14ac:dyDescent="0.2">
      <c r="A3" s="171" t="s">
        <v>1209</v>
      </c>
      <c r="B3" s="172"/>
      <c r="C3" s="172"/>
      <c r="D3" s="174"/>
      <c r="E3" s="174"/>
      <c r="F3" s="174"/>
      <c r="G3" s="174"/>
      <c r="H3" s="174"/>
      <c r="I3" s="174"/>
      <c r="J3" s="175"/>
      <c r="L3" s="105"/>
    </row>
    <row r="4" spans="1:12" hidden="1" x14ac:dyDescent="0.2">
      <c r="A4" s="30" t="s">
        <v>12</v>
      </c>
      <c r="B4" s="37">
        <f>SUM(D4:J4)</f>
        <v>0</v>
      </c>
      <c r="C4" s="31">
        <f>COUNTIFS(Data!$G$3:$G$491,A4,Data!$T$3:$T$491,$A$3)</f>
        <v>0</v>
      </c>
      <c r="D4" s="31">
        <f>SUMIFS(Data!$Y$3:$Y$491,Data!$G$3:$G$491,A4,Data!$AC$3:$AC$491,D$2,Data!$T$3:$T$491,$A$3)</f>
        <v>0</v>
      </c>
      <c r="E4" s="31">
        <f>SUMIFS(Data!$Y$3:$Y$491,Data!$G$3:$G$491,A4,Data!$AC$3:$AC$491,E$2,Data!$T$3:$T$491,$A$3)</f>
        <v>0</v>
      </c>
      <c r="F4" s="31">
        <f>SUMIFS(Data!$Y$3:$Y$491,Data!$G$3:$G$491,A4,Data!$AC$3:$AC$491,F$2,Data!$T$3:$T$491,$A$3)</f>
        <v>0</v>
      </c>
      <c r="G4" s="31">
        <f>SUMIFS(Data!$Y$3:$Y$491,Data!$G$3:$G$491,A4,Data!$AC$3:$AC$491,G$2,Data!$T$3:$T$491,$A$3)</f>
        <v>0</v>
      </c>
      <c r="H4" s="31">
        <f>SUMIFS(Data!$Y$3:$Y$491,Data!$G$3:$G$491,A4,Data!$AC$3:$AC$491,H$2,Data!$T$3:$T$491,$A$3)</f>
        <v>0</v>
      </c>
      <c r="I4" s="31">
        <f>SUMIFS(Data!$Y$3:$Y$491,Data!$G$3:$G$491,A4,Data!$AC$3:$AC$491,I$2,Data!$T$3:$T$491,$A$3)</f>
        <v>0</v>
      </c>
      <c r="J4" s="32">
        <f>SUMIFS(Data!$AA$3:$AA$491,Data!$G$3:$G$491,A4,Data!$T$3:$T$491,$A$3)</f>
        <v>0</v>
      </c>
      <c r="K4" s="20"/>
      <c r="L4" s="105">
        <f t="shared" ref="L4:L16" si="0">SUM(B4:J4)</f>
        <v>0</v>
      </c>
    </row>
    <row r="5" spans="1:12" hidden="1" x14ac:dyDescent="0.2">
      <c r="A5" s="30" t="s">
        <v>335</v>
      </c>
      <c r="B5" s="31">
        <f t="shared" ref="B5:B15" si="1">SUM(D5:J5)</f>
        <v>0</v>
      </c>
      <c r="C5" s="31">
        <f>COUNTIFS(Data!$G$3:$G$491,A5,Data!$T$3:$T$491,$A$3)</f>
        <v>0</v>
      </c>
      <c r="D5" s="31">
        <f>SUMIFS(Data!$Y$3:$Y$491,Data!$G$3:$G$491,A5,Data!$AC$3:$AC$491,D$2,Data!$T$3:$T$491,$A$3)</f>
        <v>0</v>
      </c>
      <c r="E5" s="31">
        <f>SUMIFS(Data!$Y$3:$Y$491,Data!$G$3:$G$491,A5,Data!$AC$3:$AC$491,E$2,Data!$T$3:$T$491,$A$3)</f>
        <v>0</v>
      </c>
      <c r="F5" s="31">
        <f>SUMIFS(Data!$Y$3:$Y$491,Data!$G$3:$G$491,A5,Data!$AC$3:$AC$491,F$2,Data!$T$3:$T$491,$A$3)</f>
        <v>0</v>
      </c>
      <c r="G5" s="31">
        <f>SUMIFS(Data!$Y$3:$Y$491,Data!$G$3:$G$491,A5,Data!$AC$3:$AC$491,G$2,Data!$T$3:$T$491,$A$3)</f>
        <v>0</v>
      </c>
      <c r="H5" s="31">
        <f>SUMIFS(Data!$Y$3:$Y$491,Data!$G$3:$G$491,A5,Data!$AC$3:$AC$491,H$2,Data!$T$3:$T$491,$A$3)</f>
        <v>0</v>
      </c>
      <c r="I5" s="31">
        <f>SUMIFS(Data!$Y$3:$Y$491,Data!$G$3:$G$491,A5,Data!$AC$3:$AC$491,I$2,Data!$T$3:$T$491,$A$3)</f>
        <v>0</v>
      </c>
      <c r="J5" s="32">
        <f>SUMIFS(Data!$AA$3:$AA$491,Data!$G$3:$G$491,A5,Data!$T$3:$T$491,$A$3)</f>
        <v>0</v>
      </c>
      <c r="K5" s="20"/>
      <c r="L5" s="105">
        <f t="shared" si="0"/>
        <v>0</v>
      </c>
    </row>
    <row r="6" spans="1:12" hidden="1" x14ac:dyDescent="0.2">
      <c r="A6" s="38" t="s">
        <v>745</v>
      </c>
      <c r="B6" s="31">
        <f t="shared" si="1"/>
        <v>0</v>
      </c>
      <c r="C6" s="31">
        <f>COUNTIFS(Data!$G$3:$G$491,A6,Data!$T$3:$T$491,$A$3)</f>
        <v>0</v>
      </c>
      <c r="D6" s="31">
        <f>SUMIFS(Data!$Y$3:$Y$491,Data!$G$3:$G$491,A6,Data!$AC$3:$AC$491,D$2,Data!$T$3:$T$491,$A$3)</f>
        <v>0</v>
      </c>
      <c r="E6" s="31">
        <f>SUMIFS(Data!$Y$3:$Y$491,Data!$G$3:$G$491,A6,Data!$AC$3:$AC$491,E$2,Data!$T$3:$T$491,$A$3)</f>
        <v>0</v>
      </c>
      <c r="F6" s="31">
        <f>SUMIFS(Data!$Y$3:$Y$491,Data!$G$3:$G$491,A6,Data!$AC$3:$AC$491,F$2,Data!$T$3:$T$491,$A$3)</f>
        <v>0</v>
      </c>
      <c r="G6" s="31">
        <f>SUMIFS(Data!$Y$3:$Y$491,Data!$G$3:$G$491,A6,Data!$AC$3:$AC$491,G$2,Data!$T$3:$T$491,$A$3)</f>
        <v>0</v>
      </c>
      <c r="H6" s="31">
        <f>SUMIFS(Data!$Y$3:$Y$491,Data!$G$3:$G$491,A6,Data!$AC$3:$AC$491,H$2,Data!$T$3:$T$491,$A$3)</f>
        <v>0</v>
      </c>
      <c r="I6" s="31">
        <f>SUMIFS(Data!$Y$3:$Y$491,Data!$G$3:$G$491,A6,Data!$AC$3:$AC$491,I$2,Data!$T$3:$T$491,$A$3)</f>
        <v>0</v>
      </c>
      <c r="J6" s="32">
        <f>SUMIFS(Data!$AA$3:$AA$491,Data!$G$3:$G$491,A6,Data!$T$3:$T$491,$A$3)</f>
        <v>0</v>
      </c>
      <c r="K6" s="20"/>
      <c r="L6" s="105">
        <f t="shared" si="0"/>
        <v>0</v>
      </c>
    </row>
    <row r="7" spans="1:12" hidden="1" x14ac:dyDescent="0.2">
      <c r="A7" s="38" t="s">
        <v>22</v>
      </c>
      <c r="B7" s="31">
        <f t="shared" si="1"/>
        <v>0</v>
      </c>
      <c r="C7" s="31">
        <f>COUNTIFS(Data!$G$3:$G$491,A7,Data!$T$3:$T$491,$A$3)</f>
        <v>0</v>
      </c>
      <c r="D7" s="31">
        <f>SUMIFS(Data!$Y$3:$Y$491,Data!$G$3:$G$491,A7,Data!$AC$3:$AC$491,D$2,Data!$T$3:$T$491,$A$3)</f>
        <v>0</v>
      </c>
      <c r="E7" s="31">
        <f>SUMIFS(Data!$Y$3:$Y$491,Data!$G$3:$G$491,A7,Data!$AC$3:$AC$491,E$2,Data!$T$3:$T$491,$A$3)</f>
        <v>0</v>
      </c>
      <c r="F7" s="31">
        <f>SUMIFS(Data!$Y$3:$Y$491,Data!$G$3:$G$491,A7,Data!$AC$3:$AC$491,F$2,Data!$T$3:$T$491,$A$3)</f>
        <v>0</v>
      </c>
      <c r="G7" s="31">
        <f>SUMIFS(Data!$Y$3:$Y$491,Data!$G$3:$G$491,A7,Data!$AC$3:$AC$491,G$2,Data!$T$3:$T$491,$A$3)</f>
        <v>0</v>
      </c>
      <c r="H7" s="31">
        <f>SUMIFS(Data!$Y$3:$Y$491,Data!$G$3:$G$491,A7,Data!$AC$3:$AC$491,H$2,Data!$T$3:$T$491,$A$3)</f>
        <v>0</v>
      </c>
      <c r="I7" s="31">
        <f>SUMIFS(Data!$Y$3:$Y$491,Data!$G$3:$G$491,A7,Data!$AC$3:$AC$491,I$2,Data!$T$3:$T$491,$A$3)</f>
        <v>0</v>
      </c>
      <c r="J7" s="32">
        <f>SUMIFS(Data!$AA$3:$AA$491,Data!$G$3:$G$491,A7,Data!$T$3:$T$491,$A$3)</f>
        <v>0</v>
      </c>
      <c r="K7" s="20"/>
      <c r="L7" s="105">
        <f t="shared" si="0"/>
        <v>0</v>
      </c>
    </row>
    <row r="8" spans="1:12" x14ac:dyDescent="0.2">
      <c r="A8" s="38" t="s">
        <v>367</v>
      </c>
      <c r="B8" s="31">
        <f t="shared" si="1"/>
        <v>461</v>
      </c>
      <c r="C8" s="31">
        <f>COUNTIFS(Data!$G$3:$G$491,A8,Data!$T$3:$T$491,$A$3)</f>
        <v>3</v>
      </c>
      <c r="D8" s="31">
        <f>SUMIFS(Data!$Y$3:$Y$491,Data!$G$3:$G$491,A8,Data!$AC$3:$AC$491,D$2,Data!$T$3:$T$491,$A$3)</f>
        <v>461</v>
      </c>
      <c r="E8" s="31">
        <f>SUMIFS(Data!$Y$3:$Y$491,Data!$G$3:$G$491,A8,Data!$AC$3:$AC$491,E$2,Data!$T$3:$T$491,$A$3)</f>
        <v>0</v>
      </c>
      <c r="F8" s="31">
        <f>SUMIFS(Data!$Y$3:$Y$491,Data!$G$3:$G$491,A8,Data!$AC$3:$AC$491,F$2,Data!$T$3:$T$491,$A$3)</f>
        <v>0</v>
      </c>
      <c r="G8" s="31">
        <f>SUMIFS(Data!$Y$3:$Y$491,Data!$G$3:$G$491,A8,Data!$AC$3:$AC$491,G$2,Data!$T$3:$T$491,$A$3)</f>
        <v>0</v>
      </c>
      <c r="H8" s="31">
        <f>SUMIFS(Data!$Y$3:$Y$491,Data!$G$3:$G$491,A8,Data!$AC$3:$AC$491,H$2,Data!$T$3:$T$491,$A$3)</f>
        <v>0</v>
      </c>
      <c r="I8" s="31">
        <f>SUMIFS(Data!$Y$3:$Y$491,Data!$G$3:$G$491,A8,Data!$AC$3:$AC$491,I$2,Data!$T$3:$T$491,$A$3)</f>
        <v>0</v>
      </c>
      <c r="J8" s="32">
        <f>SUMIFS(Data!$AA$3:$AA$491,Data!$G$3:$G$491,A8,Data!$T$3:$T$491,$A$3)</f>
        <v>0</v>
      </c>
      <c r="K8" s="20"/>
      <c r="L8" s="105">
        <f t="shared" si="0"/>
        <v>925</v>
      </c>
    </row>
    <row r="9" spans="1:12" hidden="1" x14ac:dyDescent="0.2">
      <c r="A9" s="38" t="s">
        <v>75</v>
      </c>
      <c r="B9" s="31">
        <f t="shared" si="1"/>
        <v>0</v>
      </c>
      <c r="C9" s="31">
        <f>COUNTIFS(Data!$G$3:$G$491,A9,Data!$T$3:$T$491,$A$3)</f>
        <v>0</v>
      </c>
      <c r="D9" s="31">
        <f>SUMIFS(Data!$Y$3:$Y$491,Data!$G$3:$G$491,A9,Data!$AC$3:$AC$491,D$2,Data!$T$3:$T$491,$A$3)</f>
        <v>0</v>
      </c>
      <c r="E9" s="31">
        <f>SUMIFS(Data!$Y$3:$Y$491,Data!$G$3:$G$491,A9,Data!$AC$3:$AC$491,E$2,Data!$T$3:$T$491,$A$3)</f>
        <v>0</v>
      </c>
      <c r="F9" s="31">
        <f>SUMIFS(Data!$Y$3:$Y$491,Data!$G$3:$G$491,A9,Data!$AC$3:$AC$491,F$2,Data!$T$3:$T$491,$A$3)</f>
        <v>0</v>
      </c>
      <c r="G9" s="31">
        <f>SUMIFS(Data!$Y$3:$Y$491,Data!$G$3:$G$491,A9,Data!$AC$3:$AC$491,G$2,Data!$T$3:$T$491,$A$3)</f>
        <v>0</v>
      </c>
      <c r="H9" s="31">
        <f>SUMIFS(Data!$Y$3:$Y$491,Data!$G$3:$G$491,A9,Data!$AC$3:$AC$491,H$2,Data!$T$3:$T$491,$A$3)</f>
        <v>0</v>
      </c>
      <c r="I9" s="31">
        <f>SUMIFS(Data!$Y$3:$Y$491,Data!$G$3:$G$491,A9,Data!$AC$3:$AC$491,I$2,Data!$T$3:$T$491,$A$3)</f>
        <v>0</v>
      </c>
      <c r="J9" s="32">
        <f>SUMIFS(Data!$AA$3:$AA$491,Data!$G$3:$G$491,A9,Data!$T$3:$T$491,$A$3)</f>
        <v>0</v>
      </c>
      <c r="K9" s="20"/>
      <c r="L9" s="105">
        <f t="shared" si="0"/>
        <v>0</v>
      </c>
    </row>
    <row r="10" spans="1:12" hidden="1" x14ac:dyDescent="0.2">
      <c r="A10" s="38" t="s">
        <v>368</v>
      </c>
      <c r="B10" s="31">
        <f t="shared" si="1"/>
        <v>0</v>
      </c>
      <c r="C10" s="31">
        <f>COUNTIFS(Data!$G$3:$G$491,A10,Data!$T$3:$T$491,$A$3)</f>
        <v>0</v>
      </c>
      <c r="D10" s="31">
        <f>SUMIFS(Data!$Y$3:$Y$491,Data!$G$3:$G$491,A10,Data!$AC$3:$AC$491,D$2,Data!$T$3:$T$491,$A$3)</f>
        <v>0</v>
      </c>
      <c r="E10" s="31">
        <f>SUMIFS(Data!$Y$3:$Y$491,Data!$G$3:$G$491,A10,Data!$AC$3:$AC$491,E$2,Data!$T$3:$T$491,$A$3)</f>
        <v>0</v>
      </c>
      <c r="F10" s="31">
        <f>SUMIFS(Data!$Y$3:$Y$491,Data!$G$3:$G$491,A10,Data!$AC$3:$AC$491,F$2,Data!$T$3:$T$491,$A$3)</f>
        <v>0</v>
      </c>
      <c r="G10" s="31">
        <f>SUMIFS(Data!$Y$3:$Y$491,Data!$G$3:$G$491,A10,Data!$AC$3:$AC$491,G$2,Data!$T$3:$T$491,$A$3)</f>
        <v>0</v>
      </c>
      <c r="H10" s="31">
        <f>SUMIFS(Data!$Y$3:$Y$491,Data!$G$3:$G$491,A10,Data!$AC$3:$AC$491,H$2,Data!$T$3:$T$491,$A$3)</f>
        <v>0</v>
      </c>
      <c r="I10" s="31">
        <f>SUMIFS(Data!$Y$3:$Y$491,Data!$G$3:$G$491,A10,Data!$AC$3:$AC$491,I$2,Data!$T$3:$T$491,$A$3)</f>
        <v>0</v>
      </c>
      <c r="J10" s="32">
        <f>SUMIFS(Data!$AA$3:$AA$491,Data!$G$3:$G$491,A10,Data!$T$3:$T$491,$A$3)</f>
        <v>0</v>
      </c>
      <c r="K10" s="20"/>
      <c r="L10" s="105">
        <f t="shared" si="0"/>
        <v>0</v>
      </c>
    </row>
    <row r="11" spans="1:12" hidden="1" x14ac:dyDescent="0.2">
      <c r="A11" s="38" t="s">
        <v>727</v>
      </c>
      <c r="B11" s="31">
        <f t="shared" si="1"/>
        <v>0</v>
      </c>
      <c r="C11" s="31">
        <f>COUNTIFS(Data!$G$3:$G$491,A11,Data!$T$3:$T$491,$A$3)</f>
        <v>0</v>
      </c>
      <c r="D11" s="31">
        <f>SUMIFS(Data!$Y$3:$Y$491,Data!$G$3:$G$491,A11,Data!$AC$3:$AC$491,D$2,Data!$T$3:$T$491,$A$3)</f>
        <v>0</v>
      </c>
      <c r="E11" s="31">
        <f>SUMIFS(Data!$Y$3:$Y$491,Data!$G$3:$G$491,A11,Data!$AC$3:$AC$491,E$2,Data!$T$3:$T$491,$A$3)</f>
        <v>0</v>
      </c>
      <c r="F11" s="31">
        <f>SUMIFS(Data!$Y$3:$Y$491,Data!$G$3:$G$491,A11,Data!$AC$3:$AC$491,F$2,Data!$T$3:$T$491,$A$3)</f>
        <v>0</v>
      </c>
      <c r="G11" s="31">
        <f>SUMIFS(Data!$Y$3:$Y$491,Data!$G$3:$G$491,A11,Data!$AC$3:$AC$491,G$2,Data!$T$3:$T$491,$A$3)</f>
        <v>0</v>
      </c>
      <c r="H11" s="31">
        <f>SUMIFS(Data!$Y$3:$Y$491,Data!$G$3:$G$491,A11,Data!$AC$3:$AC$491,H$2,Data!$T$3:$T$491,$A$3)</f>
        <v>0</v>
      </c>
      <c r="I11" s="31">
        <f>SUMIFS(Data!$Y$3:$Y$491,Data!$G$3:$G$491,A11,Data!$AC$3:$AC$491,I$2,Data!$T$3:$T$491,$A$3)</f>
        <v>0</v>
      </c>
      <c r="J11" s="32">
        <f>SUMIFS(Data!$AA$3:$AA$491,Data!$G$3:$G$491,A11,Data!$T$3:$T$491,$A$3)</f>
        <v>0</v>
      </c>
      <c r="K11" s="20"/>
      <c r="L11" s="105">
        <f t="shared" si="0"/>
        <v>0</v>
      </c>
    </row>
    <row r="12" spans="1:12" hidden="1" x14ac:dyDescent="0.2">
      <c r="A12" s="38" t="s">
        <v>85</v>
      </c>
      <c r="B12" s="31">
        <f t="shared" si="1"/>
        <v>0</v>
      </c>
      <c r="C12" s="31">
        <f>COUNTIFS(Data!$G$3:$G$491,A12,Data!$T$3:$T$491,$A$3)</f>
        <v>0</v>
      </c>
      <c r="D12" s="31">
        <f>SUMIFS(Data!$Y$3:$Y$491,Data!$G$3:$G$491,A12,Data!$AC$3:$AC$491,D$2,Data!$T$3:$T$491,$A$3)</f>
        <v>0</v>
      </c>
      <c r="E12" s="31">
        <f>SUMIFS(Data!$Y$3:$Y$491,Data!$G$3:$G$491,A12,Data!$AC$3:$AC$491,E$2,Data!$T$3:$T$491,$A$3)</f>
        <v>0</v>
      </c>
      <c r="F12" s="31">
        <f>SUMIFS(Data!$Y$3:$Y$491,Data!$G$3:$G$491,A12,Data!$AC$3:$AC$491,F$2,Data!$T$3:$T$491,$A$3)</f>
        <v>0</v>
      </c>
      <c r="G12" s="31">
        <f>SUMIFS(Data!$Y$3:$Y$491,Data!$G$3:$G$491,A12,Data!$AC$3:$AC$491,G$2,Data!$T$3:$T$491,$A$3)</f>
        <v>0</v>
      </c>
      <c r="H12" s="31">
        <f>SUMIFS(Data!$Y$3:$Y$491,Data!$G$3:$G$491,A12,Data!$AC$3:$AC$491,H$2,Data!$T$3:$T$491,$A$3)</f>
        <v>0</v>
      </c>
      <c r="I12" s="31">
        <f>SUMIFS(Data!$Y$3:$Y$491,Data!$G$3:$G$491,A12,Data!$AC$3:$AC$491,I$2,Data!$T$3:$T$491,$A$3)</f>
        <v>0</v>
      </c>
      <c r="J12" s="32">
        <f>SUMIFS(Data!$AA$3:$AA$491,Data!$G$3:$G$491,A12,Data!$T$3:$T$491,$A$3)</f>
        <v>0</v>
      </c>
      <c r="K12" s="20"/>
      <c r="L12" s="105">
        <f t="shared" si="0"/>
        <v>0</v>
      </c>
    </row>
    <row r="13" spans="1:12" hidden="1" x14ac:dyDescent="0.2">
      <c r="A13" s="38" t="s">
        <v>790</v>
      </c>
      <c r="B13" s="31">
        <f t="shared" si="1"/>
        <v>0</v>
      </c>
      <c r="C13" s="31">
        <f>COUNTIFS(Data!$G$3:$G$491,A13,Data!$T$3:$T$491,$A$3)</f>
        <v>0</v>
      </c>
      <c r="D13" s="31">
        <f>SUMIFS(Data!$Y$3:$Y$491,Data!$G$3:$G$491,A13,Data!$AC$3:$AC$491,D$2,Data!$T$3:$T$491,$A$3)</f>
        <v>0</v>
      </c>
      <c r="E13" s="31">
        <f>SUMIFS(Data!$Y$3:$Y$491,Data!$G$3:$G$491,A13,Data!$AC$3:$AC$491,E$2,Data!$T$3:$T$491,$A$3)</f>
        <v>0</v>
      </c>
      <c r="F13" s="31">
        <f>SUMIFS(Data!$Y$3:$Y$491,Data!$G$3:$G$491,A13,Data!$AC$3:$AC$491,F$2,Data!$T$3:$T$491,$A$3)</f>
        <v>0</v>
      </c>
      <c r="G13" s="31">
        <f>SUMIFS(Data!$Y$3:$Y$491,Data!$G$3:$G$491,A13,Data!$AC$3:$AC$491,G$2,Data!$T$3:$T$491,$A$3)</f>
        <v>0</v>
      </c>
      <c r="H13" s="31">
        <f>SUMIFS(Data!$Y$3:$Y$491,Data!$G$3:$G$491,A13,Data!$AC$3:$AC$491,H$2,Data!$T$3:$T$491,$A$3)</f>
        <v>0</v>
      </c>
      <c r="I13" s="31">
        <f>SUMIFS(Data!$Y$3:$Y$491,Data!$G$3:$G$491,A13,Data!$AC$3:$AC$491,I$2,Data!$T$3:$T$491,$A$3)</f>
        <v>0</v>
      </c>
      <c r="J13" s="32">
        <f>SUMIFS(Data!$AA$3:$AA$491,Data!$G$3:$G$491,A13,Data!$T$3:$T$491,$A$3)</f>
        <v>0</v>
      </c>
      <c r="K13" s="20"/>
      <c r="L13" s="105">
        <f t="shared" si="0"/>
        <v>0</v>
      </c>
    </row>
    <row r="14" spans="1:12" x14ac:dyDescent="0.2">
      <c r="A14" s="38" t="s">
        <v>455</v>
      </c>
      <c r="B14" s="31">
        <f t="shared" si="1"/>
        <v>1443</v>
      </c>
      <c r="C14" s="31">
        <f>COUNTIFS(Data!$G$3:$G$491,A14,Data!$T$3:$T$491,$A$3)</f>
        <v>9</v>
      </c>
      <c r="D14" s="31">
        <f>SUMIFS(Data!$Y$3:$Y$491,Data!$G$3:$G$491,A14,Data!$AC$3:$AC$491,D$2,Data!$T$3:$T$491,$A$3)</f>
        <v>1375</v>
      </c>
      <c r="E14" s="31">
        <f>SUMIFS(Data!$Y$3:$Y$491,Data!$G$3:$G$491,A14,Data!$AC$3:$AC$491,E$2,Data!$T$3:$T$491,$A$3)</f>
        <v>0</v>
      </c>
      <c r="F14" s="31">
        <f>SUMIFS(Data!$Y$3:$Y$491,Data!$G$3:$G$491,A14,Data!$AC$3:$AC$491,F$2,Data!$T$3:$T$491,$A$3)</f>
        <v>0</v>
      </c>
      <c r="G14" s="31">
        <f>SUMIFS(Data!$Y$3:$Y$491,Data!$G$3:$G$491,A14,Data!$AC$3:$AC$491,G$2,Data!$T$3:$T$491,$A$3)</f>
        <v>0</v>
      </c>
      <c r="H14" s="31">
        <f>SUMIFS(Data!$Y$3:$Y$491,Data!$G$3:$G$491,A14,Data!$AC$3:$AC$491,H$2,Data!$T$3:$T$491,$A$3)</f>
        <v>0</v>
      </c>
      <c r="I14" s="31">
        <f>SUMIFS(Data!$Y$3:$Y$491,Data!$G$3:$G$491,A14,Data!$AC$3:$AC$491,I$2,Data!$T$3:$T$491,$A$3)</f>
        <v>0</v>
      </c>
      <c r="J14" s="32">
        <f>SUMIFS(Data!$AA$3:$AA$491,Data!$G$3:$G$491,A14,Data!$T$3:$T$491,$A$3)</f>
        <v>68</v>
      </c>
      <c r="K14" s="20"/>
      <c r="L14" s="105">
        <f t="shared" si="0"/>
        <v>2895</v>
      </c>
    </row>
    <row r="15" spans="1:12" hidden="1" x14ac:dyDescent="0.2">
      <c r="A15" s="38" t="s">
        <v>636</v>
      </c>
      <c r="B15" s="31">
        <f t="shared" si="1"/>
        <v>0</v>
      </c>
      <c r="C15" s="31">
        <f>COUNTIFS(Data!$G$3:$G$491,A15,Data!$T$3:$T$491,$A$3)</f>
        <v>0</v>
      </c>
      <c r="D15" s="31">
        <f>SUMIFS(Data!$Y$3:$Y$491,Data!$G$3:$G$491,A15,Data!$AC$3:$AC$491,D$2,Data!$T$3:$T$491,$A$3)</f>
        <v>0</v>
      </c>
      <c r="E15" s="31">
        <f>SUMIFS(Data!$Y$3:$Y$491,Data!$G$3:$G$491,A15,Data!$AC$3:$AC$491,E$2,Data!$T$3:$T$491,$A$3)</f>
        <v>0</v>
      </c>
      <c r="F15" s="31">
        <f>SUMIFS(Data!$Y$3:$Y$491,Data!$G$3:$G$491,A15,Data!$AC$3:$AC$491,F$2,Data!$T$3:$T$491,$A$3)</f>
        <v>0</v>
      </c>
      <c r="G15" s="31">
        <f>SUMIFS(Data!$Y$3:$Y$491,Data!$G$3:$G$491,A15,Data!$AC$3:$AC$491,G$2,Data!$T$3:$T$491,$A$3)</f>
        <v>0</v>
      </c>
      <c r="H15" s="31">
        <f>SUMIFS(Data!$Y$3:$Y$491,Data!$G$3:$G$491,A15,Data!$AC$3:$AC$491,H$2,Data!$T$3:$T$491,$A$3)</f>
        <v>0</v>
      </c>
      <c r="I15" s="31">
        <f>SUMIFS(Data!$Y$3:$Y$491,Data!$G$3:$G$491,A15,Data!$AC$3:$AC$491,I$2,Data!$T$3:$T$491,$A$3)</f>
        <v>0</v>
      </c>
      <c r="J15" s="32">
        <f>SUMIFS(Data!$AA$3:$AA$491,Data!$G$3:$G$491,A15,Data!$T$3:$T$491,$A$3)</f>
        <v>0</v>
      </c>
      <c r="K15" s="20"/>
      <c r="L15" s="105">
        <f t="shared" si="0"/>
        <v>0</v>
      </c>
    </row>
    <row r="16" spans="1:12" x14ac:dyDescent="0.2">
      <c r="A16" s="30" t="s">
        <v>3</v>
      </c>
      <c r="B16" s="31">
        <f>SUM(D16:J16)</f>
        <v>4227</v>
      </c>
      <c r="C16" s="31">
        <f>COUNTIFS(Data!$G$3:$G$491,A16,Data!$T$3:$T$491,$A$3)</f>
        <v>29</v>
      </c>
      <c r="D16" s="31">
        <f>SUMIFS(Data!$Y$3:$Y$491,Data!$G$3:$G$491,A16,Data!$AC$3:$AC$491,D$2,Data!$T$3:$T$491,$A$3)</f>
        <v>3988</v>
      </c>
      <c r="E16" s="31">
        <f>SUMIFS(Data!$Y$3:$Y$491,Data!$G$3:$G$491,A16,Data!$AC$3:$AC$491,E$2,Data!$T$3:$T$491,$A$3)</f>
        <v>0</v>
      </c>
      <c r="F16" s="31">
        <f>SUMIFS(Data!$Y$3:$Y$491,Data!$G$3:$G$491,A16,Data!$AC$3:$AC$491,F$2,Data!$T$3:$T$491,$A$3)</f>
        <v>0</v>
      </c>
      <c r="G16" s="31">
        <f>SUMIFS(Data!$Y$3:$Y$491,Data!$G$3:$G$491,A16,Data!$AC$3:$AC$491,G$2,Data!$T$3:$T$491,$A$3)</f>
        <v>0</v>
      </c>
      <c r="H16" s="31">
        <f>SUMIFS(Data!$Y$3:$Y$491,Data!$G$3:$G$491,A16,Data!$AC$3:$AC$491,H$2,Data!$T$3:$T$491,$A$3)</f>
        <v>0</v>
      </c>
      <c r="I16" s="31">
        <f>SUMIFS(Data!$Y$3:$Y$491,Data!$G$3:$G$491,A16,Data!$AC$3:$AC$491,I$2,Data!$T$3:$T$491,$A$3)</f>
        <v>0</v>
      </c>
      <c r="J16" s="32">
        <f>SUMIFS(Data!$AA$3:$AA$491,Data!$G$3:$G$491,A16,Data!$T$3:$T$491,$A$3)</f>
        <v>239</v>
      </c>
      <c r="K16" s="20"/>
      <c r="L16" s="105">
        <f t="shared" si="0"/>
        <v>8483</v>
      </c>
    </row>
    <row r="17" spans="1:12" ht="15" thickBot="1" x14ac:dyDescent="0.25">
      <c r="A17" s="61" t="s">
        <v>909</v>
      </c>
      <c r="B17" s="62">
        <f>SUM(B4:B16)</f>
        <v>6131</v>
      </c>
      <c r="C17" s="62">
        <f t="shared" ref="C17:J17" si="2">SUM(C4:C16)</f>
        <v>41</v>
      </c>
      <c r="D17" s="62">
        <f t="shared" si="2"/>
        <v>5824</v>
      </c>
      <c r="E17" s="62">
        <f t="shared" si="2"/>
        <v>0</v>
      </c>
      <c r="F17" s="62">
        <f t="shared" si="2"/>
        <v>0</v>
      </c>
      <c r="G17" s="62">
        <f t="shared" si="2"/>
        <v>0</v>
      </c>
      <c r="H17" s="62">
        <f t="shared" si="2"/>
        <v>0</v>
      </c>
      <c r="I17" s="62">
        <f t="shared" si="2"/>
        <v>0</v>
      </c>
      <c r="J17" s="63">
        <f t="shared" si="2"/>
        <v>307</v>
      </c>
      <c r="L17" s="105"/>
    </row>
    <row r="18" spans="1:12" x14ac:dyDescent="0.2">
      <c r="A18" s="171" t="s">
        <v>1205</v>
      </c>
      <c r="B18" s="172"/>
      <c r="C18" s="172"/>
      <c r="D18" s="174"/>
      <c r="E18" s="174"/>
      <c r="F18" s="174"/>
      <c r="G18" s="174"/>
      <c r="H18" s="174"/>
      <c r="I18" s="174"/>
      <c r="J18" s="175"/>
      <c r="L18" s="105"/>
    </row>
    <row r="19" spans="1:12" hidden="1" x14ac:dyDescent="0.2">
      <c r="A19" s="30" t="s">
        <v>12</v>
      </c>
      <c r="B19" s="31">
        <f t="shared" ref="B19:B31" si="3">SUM(D19:J19)</f>
        <v>0</v>
      </c>
      <c r="C19" s="31">
        <f>COUNTIFS(Data!$G$3:$G$491,A19,Data!$T$3:$T$491,$A$18)</f>
        <v>0</v>
      </c>
      <c r="D19" s="31">
        <f>SUMIFS(Data!$Y$3:$Y$491,Data!$G$3:$G$491,A19,Data!$AC$3:$AC$491,D$2,Data!$T$3:$T$491,$A$18)</f>
        <v>0</v>
      </c>
      <c r="E19" s="31">
        <f>SUMIFS(Data!$Y$3:$Y$491,Data!$G$3:$G$491,A19,Data!$AC$3:$AC$491,E$2,Data!$T$3:$T$491,$A$18)</f>
        <v>0</v>
      </c>
      <c r="F19" s="31">
        <f>SUMIFS(Data!$Y$3:$Y$491,Data!$G$3:$G$491,A19,Data!$AC$3:$AC$491,F$2,Data!$T$3:$T$491,$A$18)</f>
        <v>0</v>
      </c>
      <c r="G19" s="31">
        <f>SUMIFS(Data!$Y$3:$Y$491,Data!$G$3:$G$491,A19,Data!$AC$3:$AC$491,G$2,Data!$T$3:$T$491,$A$18)</f>
        <v>0</v>
      </c>
      <c r="H19" s="31">
        <f>SUMIFS(Data!$Y$3:$Y$491,Data!$G$3:$G$491,A19,Data!$AC$3:$AC$491,H$2,Data!$T$3:$T$491,$A$18)</f>
        <v>0</v>
      </c>
      <c r="I19" s="31">
        <f>SUMIFS(Data!$Y$3:$Y$491,Data!$G$3:$G$491,A19,Data!$AC$3:$AC$491,I$2,Data!$T$3:$T$491,$A$18)</f>
        <v>0</v>
      </c>
      <c r="J19" s="32">
        <f>SUMIFS(Data!$AA$3:$AA$491,Data!$G$3:$G$491,A19,Data!$T$3:$T$491,$A$18)</f>
        <v>0</v>
      </c>
      <c r="L19" s="105">
        <f t="shared" ref="L19:L31" si="4">SUM(B19:J19)</f>
        <v>0</v>
      </c>
    </row>
    <row r="20" spans="1:12" hidden="1" x14ac:dyDescent="0.2">
      <c r="A20" s="38" t="s">
        <v>335</v>
      </c>
      <c r="B20" s="31">
        <f t="shared" si="3"/>
        <v>0</v>
      </c>
      <c r="C20" s="31">
        <f>COUNTIFS(Data!$G$3:$G$491,A20,Data!$T$3:$T$491,$A$18)</f>
        <v>0</v>
      </c>
      <c r="D20" s="31">
        <f>SUMIFS(Data!$Y$3:$Y$491,Data!$G$3:$G$491,A20,Data!$AC$3:$AC$491,D$2,Data!$T$3:$T$491,$A$18)</f>
        <v>0</v>
      </c>
      <c r="E20" s="31">
        <f>SUMIFS(Data!$Y$3:$Y$491,Data!$G$3:$G$491,A20,Data!$AC$3:$AC$491,E$2,Data!$T$3:$T$491,$A$18)</f>
        <v>0</v>
      </c>
      <c r="F20" s="31">
        <f>SUMIFS(Data!$Y$3:$Y$491,Data!$G$3:$G$491,A20,Data!$AC$3:$AC$491,F$2,Data!$T$3:$T$491,$A$18)</f>
        <v>0</v>
      </c>
      <c r="G20" s="31">
        <f>SUMIFS(Data!$Y$3:$Y$491,Data!$G$3:$G$491,A20,Data!$AC$3:$AC$491,G$2,Data!$T$3:$T$491,$A$18)</f>
        <v>0</v>
      </c>
      <c r="H20" s="31">
        <f>SUMIFS(Data!$Y$3:$Y$491,Data!$G$3:$G$491,A20,Data!$AC$3:$AC$491,H$2,Data!$T$3:$T$491,$A$18)</f>
        <v>0</v>
      </c>
      <c r="I20" s="31">
        <f>SUMIFS(Data!$Y$3:$Y$491,Data!$G$3:$G$491,A20,Data!$AC$3:$AC$491,I$2,Data!$T$3:$T$491,$A$18)</f>
        <v>0</v>
      </c>
      <c r="J20" s="32">
        <f>SUMIFS(Data!$AA$3:$AA$491,Data!$G$3:$G$491,A20,Data!$T$3:$T$491,$A$18)</f>
        <v>0</v>
      </c>
      <c r="L20" s="105">
        <f t="shared" si="4"/>
        <v>0</v>
      </c>
    </row>
    <row r="21" spans="1:12" hidden="1" x14ac:dyDescent="0.2">
      <c r="A21" s="38" t="s">
        <v>745</v>
      </c>
      <c r="B21" s="31">
        <f t="shared" si="3"/>
        <v>0</v>
      </c>
      <c r="C21" s="31">
        <f>COUNTIFS(Data!$G$3:$G$491,A21,Data!$T$3:$T$491,$A$18)</f>
        <v>0</v>
      </c>
      <c r="D21" s="31">
        <f>SUMIFS(Data!$Y$3:$Y$491,Data!$G$3:$G$491,A21,Data!$AC$3:$AC$491,D$2,Data!$T$3:$T$491,$A$18)</f>
        <v>0</v>
      </c>
      <c r="E21" s="31">
        <f>SUMIFS(Data!$Y$3:$Y$491,Data!$G$3:$G$491,A21,Data!$AC$3:$AC$491,E$2,Data!$T$3:$T$491,$A$18)</f>
        <v>0</v>
      </c>
      <c r="F21" s="31">
        <f>SUMIFS(Data!$Y$3:$Y$491,Data!$G$3:$G$491,A21,Data!$AC$3:$AC$491,F$2,Data!$T$3:$T$491,$A$18)</f>
        <v>0</v>
      </c>
      <c r="G21" s="31">
        <f>SUMIFS(Data!$Y$3:$Y$491,Data!$G$3:$G$491,A21,Data!$AC$3:$AC$491,G$2,Data!$T$3:$T$491,$A$18)</f>
        <v>0</v>
      </c>
      <c r="H21" s="31">
        <f>SUMIFS(Data!$Y$3:$Y$491,Data!$G$3:$G$491,A21,Data!$AC$3:$AC$491,H$2,Data!$T$3:$T$491,$A$18)</f>
        <v>0</v>
      </c>
      <c r="I21" s="31">
        <f>SUMIFS(Data!$Y$3:$Y$491,Data!$G$3:$G$491,A21,Data!$AC$3:$AC$491,I$2,Data!$T$3:$T$491,$A$18)</f>
        <v>0</v>
      </c>
      <c r="J21" s="32">
        <f>SUMIFS(Data!$AA$3:$AA$491,Data!$G$3:$G$491,A21,Data!$T$3:$T$491,$A$18)</f>
        <v>0</v>
      </c>
      <c r="L21" s="105">
        <f t="shared" si="4"/>
        <v>0</v>
      </c>
    </row>
    <row r="22" spans="1:12" hidden="1" x14ac:dyDescent="0.2">
      <c r="A22" s="38" t="s">
        <v>22</v>
      </c>
      <c r="B22" s="31">
        <f t="shared" si="3"/>
        <v>0</v>
      </c>
      <c r="C22" s="31">
        <f>COUNTIFS(Data!$G$3:$G$491,A22,Data!$T$3:$T$491,$A$18)</f>
        <v>0</v>
      </c>
      <c r="D22" s="31">
        <f>SUMIFS(Data!$Y$3:$Y$491,Data!$G$3:$G$491,A22,Data!$AC$3:$AC$491,D$2,Data!$T$3:$T$491,$A$18)</f>
        <v>0</v>
      </c>
      <c r="E22" s="31">
        <f>SUMIFS(Data!$Y$3:$Y$491,Data!$G$3:$G$491,A22,Data!$AC$3:$AC$491,E$2,Data!$T$3:$T$491,$A$18)</f>
        <v>0</v>
      </c>
      <c r="F22" s="31">
        <f>SUMIFS(Data!$Y$3:$Y$491,Data!$G$3:$G$491,A22,Data!$AC$3:$AC$491,F$2,Data!$T$3:$T$491,$A$18)</f>
        <v>0</v>
      </c>
      <c r="G22" s="31">
        <f>SUMIFS(Data!$Y$3:$Y$491,Data!$G$3:$G$491,A22,Data!$AC$3:$AC$491,G$2,Data!$T$3:$T$491,$A$18)</f>
        <v>0</v>
      </c>
      <c r="H22" s="31">
        <f>SUMIFS(Data!$Y$3:$Y$491,Data!$G$3:$G$491,A22,Data!$AC$3:$AC$491,H$2,Data!$T$3:$T$491,$A$18)</f>
        <v>0</v>
      </c>
      <c r="I22" s="31">
        <f>SUMIFS(Data!$Y$3:$Y$491,Data!$G$3:$G$491,A22,Data!$AC$3:$AC$491,I$2,Data!$T$3:$T$491,$A$18)</f>
        <v>0</v>
      </c>
      <c r="J22" s="32">
        <f>SUMIFS(Data!$AA$3:$AA$491,Data!$G$3:$G$491,A22,Data!$T$3:$T$491,$A$18)</f>
        <v>0</v>
      </c>
      <c r="L22" s="105">
        <f t="shared" si="4"/>
        <v>0</v>
      </c>
    </row>
    <row r="23" spans="1:12" x14ac:dyDescent="0.2">
      <c r="A23" s="38" t="s">
        <v>367</v>
      </c>
      <c r="B23" s="31">
        <f t="shared" si="3"/>
        <v>185</v>
      </c>
      <c r="C23" s="31">
        <f>COUNTIFS(Data!$G$3:$G$491,A23,Data!$T$3:$T$491,$A$18)</f>
        <v>1</v>
      </c>
      <c r="D23" s="31">
        <f>SUMIFS(Data!$Y$3:$Y$491,Data!$G$3:$G$491,A23,Data!$AC$3:$AC$491,D$2,Data!$T$3:$T$491,$A$18)</f>
        <v>0</v>
      </c>
      <c r="E23" s="31">
        <f>SUMIFS(Data!$Y$3:$Y$491,Data!$G$3:$G$491,A23,Data!$AC$3:$AC$491,E$2,Data!$T$3:$T$491,$A$18)</f>
        <v>185</v>
      </c>
      <c r="F23" s="31">
        <f>SUMIFS(Data!$Y$3:$Y$491,Data!$G$3:$G$491,A23,Data!$AC$3:$AC$491,F$2,Data!$T$3:$T$491,$A$18)</f>
        <v>0</v>
      </c>
      <c r="G23" s="31">
        <f>SUMIFS(Data!$Y$3:$Y$491,Data!$G$3:$G$491,A23,Data!$AC$3:$AC$491,G$2,Data!$T$3:$T$491,$A$18)</f>
        <v>0</v>
      </c>
      <c r="H23" s="31">
        <f>SUMIFS(Data!$Y$3:$Y$491,Data!$G$3:$G$491,A23,Data!$AC$3:$AC$491,H$2,Data!$T$3:$T$491,$A$18)</f>
        <v>0</v>
      </c>
      <c r="I23" s="31">
        <f>SUMIFS(Data!$Y$3:$Y$491,Data!$G$3:$G$491,A23,Data!$AC$3:$AC$491,I$2,Data!$T$3:$T$491,$A$18)</f>
        <v>0</v>
      </c>
      <c r="J23" s="32">
        <f>SUMIFS(Data!$AA$3:$AA$491,Data!$G$3:$G$491,A23,Data!$T$3:$T$491,$A$18)</f>
        <v>0</v>
      </c>
      <c r="L23" s="105">
        <f t="shared" si="4"/>
        <v>371</v>
      </c>
    </row>
    <row r="24" spans="1:12" hidden="1" x14ac:dyDescent="0.2">
      <c r="A24" s="38" t="s">
        <v>75</v>
      </c>
      <c r="B24" s="31">
        <f t="shared" si="3"/>
        <v>0</v>
      </c>
      <c r="C24" s="31">
        <f>COUNTIFS(Data!$G$3:$G$491,A24,Data!$T$3:$T$491,$A$18)</f>
        <v>0</v>
      </c>
      <c r="D24" s="31">
        <f>SUMIFS(Data!$Y$3:$Y$491,Data!$G$3:$G$491,A24,Data!$AC$3:$AC$491,D$2,Data!$T$3:$T$491,$A$18)</f>
        <v>0</v>
      </c>
      <c r="E24" s="31">
        <f>SUMIFS(Data!$Y$3:$Y$491,Data!$G$3:$G$491,A24,Data!$AC$3:$AC$491,E$2,Data!$T$3:$T$491,$A$18)</f>
        <v>0</v>
      </c>
      <c r="F24" s="31">
        <f>SUMIFS(Data!$Y$3:$Y$491,Data!$G$3:$G$491,A24,Data!$AC$3:$AC$491,F$2,Data!$T$3:$T$491,$A$18)</f>
        <v>0</v>
      </c>
      <c r="G24" s="31">
        <f>SUMIFS(Data!$Y$3:$Y$491,Data!$G$3:$G$491,A24,Data!$AC$3:$AC$491,G$2,Data!$T$3:$T$491,$A$18)</f>
        <v>0</v>
      </c>
      <c r="H24" s="31">
        <f>SUMIFS(Data!$Y$3:$Y$491,Data!$G$3:$G$491,A24,Data!$AC$3:$AC$491,H$2,Data!$T$3:$T$491,$A$18)</f>
        <v>0</v>
      </c>
      <c r="I24" s="31">
        <f>SUMIFS(Data!$Y$3:$Y$491,Data!$G$3:$G$491,A24,Data!$AC$3:$AC$491,I$2,Data!$T$3:$T$491,$A$18)</f>
        <v>0</v>
      </c>
      <c r="J24" s="32">
        <f>SUMIFS(Data!$AA$3:$AA$491,Data!$G$3:$G$491,A24,Data!$T$3:$T$491,$A$18)</f>
        <v>0</v>
      </c>
      <c r="L24" s="105">
        <f t="shared" si="4"/>
        <v>0</v>
      </c>
    </row>
    <row r="25" spans="1:12" hidden="1" x14ac:dyDescent="0.2">
      <c r="A25" s="38" t="s">
        <v>368</v>
      </c>
      <c r="B25" s="31">
        <f t="shared" si="3"/>
        <v>0</v>
      </c>
      <c r="C25" s="31">
        <f>COUNTIFS(Data!$G$3:$G$491,A25,Data!$T$3:$T$491,$A$18)</f>
        <v>0</v>
      </c>
      <c r="D25" s="31">
        <f>SUMIFS(Data!$Y$3:$Y$491,Data!$G$3:$G$491,A25,Data!$AC$3:$AC$491,D$2,Data!$T$3:$T$491,$A$18)</f>
        <v>0</v>
      </c>
      <c r="E25" s="31">
        <f>SUMIFS(Data!$Y$3:$Y$491,Data!$G$3:$G$491,A25,Data!$AC$3:$AC$491,E$2,Data!$T$3:$T$491,$A$18)</f>
        <v>0</v>
      </c>
      <c r="F25" s="31">
        <f>SUMIFS(Data!$Y$3:$Y$491,Data!$G$3:$G$491,A25,Data!$AC$3:$AC$491,F$2,Data!$T$3:$T$491,$A$18)</f>
        <v>0</v>
      </c>
      <c r="G25" s="31">
        <f>SUMIFS(Data!$Y$3:$Y$491,Data!$G$3:$G$491,A25,Data!$AC$3:$AC$491,G$2,Data!$T$3:$T$491,$A$18)</f>
        <v>0</v>
      </c>
      <c r="H25" s="31">
        <f>SUMIFS(Data!$Y$3:$Y$491,Data!$G$3:$G$491,A25,Data!$AC$3:$AC$491,H$2,Data!$T$3:$T$491,$A$18)</f>
        <v>0</v>
      </c>
      <c r="I25" s="31">
        <f>SUMIFS(Data!$Y$3:$Y$491,Data!$G$3:$G$491,A25,Data!$AC$3:$AC$491,I$2,Data!$T$3:$T$491,$A$18)</f>
        <v>0</v>
      </c>
      <c r="J25" s="32">
        <f>SUMIFS(Data!$AA$3:$AA$491,Data!$G$3:$G$491,A25,Data!$T$3:$T$491,$A$18)</f>
        <v>0</v>
      </c>
      <c r="L25" s="105">
        <f t="shared" si="4"/>
        <v>0</v>
      </c>
    </row>
    <row r="26" spans="1:12" hidden="1" x14ac:dyDescent="0.2">
      <c r="A26" s="38" t="s">
        <v>727</v>
      </c>
      <c r="B26" s="31">
        <f t="shared" si="3"/>
        <v>0</v>
      </c>
      <c r="C26" s="31">
        <f>COUNTIFS(Data!$G$3:$G$491,A26,Data!$T$3:$T$491,$A$18)</f>
        <v>0</v>
      </c>
      <c r="D26" s="31">
        <f>SUMIFS(Data!$Y$3:$Y$491,Data!$G$3:$G$491,A26,Data!$AC$3:$AC$491,D$2,Data!$T$3:$T$491,$A$18)</f>
        <v>0</v>
      </c>
      <c r="E26" s="31">
        <f>SUMIFS(Data!$Y$3:$Y$491,Data!$G$3:$G$491,A26,Data!$AC$3:$AC$491,E$2,Data!$T$3:$T$491,$A$18)</f>
        <v>0</v>
      </c>
      <c r="F26" s="31">
        <f>SUMIFS(Data!$Y$3:$Y$491,Data!$G$3:$G$491,A26,Data!$AC$3:$AC$491,F$2,Data!$T$3:$T$491,$A$18)</f>
        <v>0</v>
      </c>
      <c r="G26" s="31">
        <f>SUMIFS(Data!$Y$3:$Y$491,Data!$G$3:$G$491,A26,Data!$AC$3:$AC$491,G$2,Data!$T$3:$T$491,$A$18)</f>
        <v>0</v>
      </c>
      <c r="H26" s="31">
        <f>SUMIFS(Data!$Y$3:$Y$491,Data!$G$3:$G$491,A26,Data!$AC$3:$AC$491,H$2,Data!$T$3:$T$491,$A$18)</f>
        <v>0</v>
      </c>
      <c r="I26" s="31">
        <f>SUMIFS(Data!$Y$3:$Y$491,Data!$G$3:$G$491,A26,Data!$AC$3:$AC$491,I$2,Data!$T$3:$T$491,$A$18)</f>
        <v>0</v>
      </c>
      <c r="J26" s="32">
        <f>SUMIFS(Data!$AA$3:$AA$491,Data!$G$3:$G$491,A26,Data!$T$3:$T$491,$A$18)</f>
        <v>0</v>
      </c>
      <c r="L26" s="105">
        <f t="shared" si="4"/>
        <v>0</v>
      </c>
    </row>
    <row r="27" spans="1:12" hidden="1" x14ac:dyDescent="0.2">
      <c r="A27" s="38" t="s">
        <v>85</v>
      </c>
      <c r="B27" s="31">
        <f t="shared" si="3"/>
        <v>0</v>
      </c>
      <c r="C27" s="31">
        <f>COUNTIFS(Data!$G$3:$G$491,A27,Data!$T$3:$T$491,$A$18)</f>
        <v>0</v>
      </c>
      <c r="D27" s="31">
        <f>SUMIFS(Data!$Y$3:$Y$491,Data!$G$3:$G$491,A27,Data!$AC$3:$AC$491,D$2,Data!$T$3:$T$491,$A$18)</f>
        <v>0</v>
      </c>
      <c r="E27" s="31">
        <f>SUMIFS(Data!$Y$3:$Y$491,Data!$G$3:$G$491,A27,Data!$AC$3:$AC$491,E$2,Data!$T$3:$T$491,$A$18)</f>
        <v>0</v>
      </c>
      <c r="F27" s="31">
        <f>SUMIFS(Data!$Y$3:$Y$491,Data!$G$3:$G$491,A27,Data!$AC$3:$AC$491,F$2,Data!$T$3:$T$491,$A$18)</f>
        <v>0</v>
      </c>
      <c r="G27" s="31">
        <f>SUMIFS(Data!$Y$3:$Y$491,Data!$G$3:$G$491,A27,Data!$AC$3:$AC$491,G$2,Data!$T$3:$T$491,$A$18)</f>
        <v>0</v>
      </c>
      <c r="H27" s="31">
        <f>SUMIFS(Data!$Y$3:$Y$491,Data!$G$3:$G$491,A27,Data!$AC$3:$AC$491,H$2,Data!$T$3:$T$491,$A$18)</f>
        <v>0</v>
      </c>
      <c r="I27" s="31">
        <f>SUMIFS(Data!$Y$3:$Y$491,Data!$G$3:$G$491,A27,Data!$AC$3:$AC$491,I$2,Data!$T$3:$T$491,$A$18)</f>
        <v>0</v>
      </c>
      <c r="J27" s="32">
        <f>SUMIFS(Data!$AA$3:$AA$491,Data!$G$3:$G$491,A27,Data!$T$3:$T$491,$A$18)</f>
        <v>0</v>
      </c>
      <c r="L27" s="105">
        <f t="shared" si="4"/>
        <v>0</v>
      </c>
    </row>
    <row r="28" spans="1:12" hidden="1" x14ac:dyDescent="0.2">
      <c r="A28" s="38" t="s">
        <v>790</v>
      </c>
      <c r="B28" s="31">
        <f t="shared" si="3"/>
        <v>0</v>
      </c>
      <c r="C28" s="31">
        <f>COUNTIFS(Data!$G$3:$G$491,A28,Data!$T$3:$T$491,$A$18)</f>
        <v>0</v>
      </c>
      <c r="D28" s="31">
        <f>SUMIFS(Data!$Y$3:$Y$491,Data!$G$3:$G$491,A28,Data!$AC$3:$AC$491,D$2,Data!$T$3:$T$491,$A$18)</f>
        <v>0</v>
      </c>
      <c r="E28" s="31">
        <f>SUMIFS(Data!$Y$3:$Y$491,Data!$G$3:$G$491,A28,Data!$AC$3:$AC$491,E$2,Data!$T$3:$T$491,$A$18)</f>
        <v>0</v>
      </c>
      <c r="F28" s="31">
        <f>SUMIFS(Data!$Y$3:$Y$491,Data!$G$3:$G$491,A28,Data!$AC$3:$AC$491,F$2,Data!$T$3:$T$491,$A$18)</f>
        <v>0</v>
      </c>
      <c r="G28" s="31">
        <f>SUMIFS(Data!$Y$3:$Y$491,Data!$G$3:$G$491,A28,Data!$AC$3:$AC$491,G$2,Data!$T$3:$T$491,$A$18)</f>
        <v>0</v>
      </c>
      <c r="H28" s="31">
        <f>SUMIFS(Data!$Y$3:$Y$491,Data!$G$3:$G$491,A28,Data!$AC$3:$AC$491,H$2,Data!$T$3:$T$491,$A$18)</f>
        <v>0</v>
      </c>
      <c r="I28" s="31">
        <f>SUMIFS(Data!$Y$3:$Y$491,Data!$G$3:$G$491,A28,Data!$AC$3:$AC$491,I$2,Data!$T$3:$T$491,$A$18)</f>
        <v>0</v>
      </c>
      <c r="J28" s="32">
        <f>SUMIFS(Data!$AA$3:$AA$491,Data!$G$3:$G$491,A28,Data!$T$3:$T$491,$A$18)</f>
        <v>0</v>
      </c>
      <c r="L28" s="105">
        <f t="shared" si="4"/>
        <v>0</v>
      </c>
    </row>
    <row r="29" spans="1:12" x14ac:dyDescent="0.2">
      <c r="A29" s="38" t="s">
        <v>455</v>
      </c>
      <c r="B29" s="31">
        <f t="shared" si="3"/>
        <v>4988</v>
      </c>
      <c r="C29" s="31">
        <f>COUNTIFS(Data!$G$3:$G$491,A29,Data!$T$3:$T$491,$A$18)</f>
        <v>39</v>
      </c>
      <c r="D29" s="31">
        <f>SUMIFS(Data!$Y$3:$Y$491,Data!$G$3:$G$491,A29,Data!$AC$3:$AC$491,D$2,Data!$T$3:$T$491,$A$18)</f>
        <v>3987</v>
      </c>
      <c r="E29" s="31">
        <f>SUMIFS(Data!$Y$3:$Y$491,Data!$G$3:$G$491,A29,Data!$AC$3:$AC$491,E$2,Data!$T$3:$T$491,$A$18)</f>
        <v>972</v>
      </c>
      <c r="F29" s="31">
        <f>SUMIFS(Data!$Y$3:$Y$491,Data!$G$3:$G$491,A29,Data!$AC$3:$AC$491,F$2,Data!$T$3:$T$491,$A$18)</f>
        <v>0</v>
      </c>
      <c r="G29" s="31">
        <f>SUMIFS(Data!$Y$3:$Y$491,Data!$G$3:$G$491,A29,Data!$AC$3:$AC$491,G$2,Data!$T$3:$T$491,$A$18)</f>
        <v>0</v>
      </c>
      <c r="H29" s="31">
        <f>SUMIFS(Data!$Y$3:$Y$491,Data!$G$3:$G$491,A29,Data!$AC$3:$AC$491,H$2,Data!$T$3:$T$491,$A$18)</f>
        <v>0</v>
      </c>
      <c r="I29" s="31">
        <f>SUMIFS(Data!$Y$3:$Y$491,Data!$G$3:$G$491,A29,Data!$AC$3:$AC$491,I$2,Data!$T$3:$T$491,$A$18)</f>
        <v>0</v>
      </c>
      <c r="J29" s="32">
        <f>SUMIFS(Data!$AA$3:$AA$491,Data!$G$3:$G$491,A29,Data!$T$3:$T$491,$A$18)</f>
        <v>29</v>
      </c>
      <c r="L29" s="105">
        <f t="shared" si="4"/>
        <v>10015</v>
      </c>
    </row>
    <row r="30" spans="1:12" x14ac:dyDescent="0.2">
      <c r="A30" s="30" t="s">
        <v>636</v>
      </c>
      <c r="B30" s="31">
        <f t="shared" si="3"/>
        <v>1586</v>
      </c>
      <c r="C30" s="31">
        <f>COUNTIFS(Data!$G$3:$G$491,A30,Data!$T$3:$T$491,$A$18)</f>
        <v>13</v>
      </c>
      <c r="D30" s="31">
        <f>SUMIFS(Data!$Y$3:$Y$491,Data!$G$3:$G$491,A30,Data!$AC$3:$AC$491,D$2,Data!$T$3:$T$491,$A$18)</f>
        <v>1585</v>
      </c>
      <c r="E30" s="31">
        <f>SUMIFS(Data!$Y$3:$Y$491,Data!$G$3:$G$491,A30,Data!$AC$3:$AC$491,E$2,Data!$T$3:$T$491,$A$18)</f>
        <v>0</v>
      </c>
      <c r="F30" s="31">
        <f>SUMIFS(Data!$Y$3:$Y$491,Data!$G$3:$G$491,A30,Data!$AC$3:$AC$491,F$2,Data!$T$3:$T$491,$A$18)</f>
        <v>0</v>
      </c>
      <c r="G30" s="31">
        <f>SUMIFS(Data!$Y$3:$Y$491,Data!$G$3:$G$491,A30,Data!$AC$3:$AC$491,G$2,Data!$T$3:$T$491,$A$18)</f>
        <v>0</v>
      </c>
      <c r="H30" s="31">
        <f>SUMIFS(Data!$Y$3:$Y$491,Data!$G$3:$G$491,A30,Data!$AC$3:$AC$491,H$2,Data!$T$3:$T$491,$A$18)</f>
        <v>0</v>
      </c>
      <c r="I30" s="31">
        <f>SUMIFS(Data!$Y$3:$Y$491,Data!$G$3:$G$491,A30,Data!$AC$3:$AC$491,I$2,Data!$T$3:$T$491,$A$18)</f>
        <v>0</v>
      </c>
      <c r="J30" s="32">
        <f>SUMIFS(Data!$AA$3:$AA$491,Data!$G$3:$G$491,A30,Data!$T$3:$T$491,$A$18)</f>
        <v>1</v>
      </c>
      <c r="L30" s="105">
        <f t="shared" si="4"/>
        <v>3185</v>
      </c>
    </row>
    <row r="31" spans="1:12" x14ac:dyDescent="0.2">
      <c r="A31" s="30" t="s">
        <v>3</v>
      </c>
      <c r="B31" s="31">
        <f t="shared" si="3"/>
        <v>928</v>
      </c>
      <c r="C31" s="31">
        <f>COUNTIFS(Data!$G$3:$G$491,A31,Data!$T$3:$T$491,$A$18)</f>
        <v>6</v>
      </c>
      <c r="D31" s="31">
        <f>SUMIFS(Data!$Y$3:$Y$491,Data!$G$3:$G$491,A31,Data!$AC$3:$AC$491,D$2,Data!$T$3:$T$491,$A$18)</f>
        <v>183</v>
      </c>
      <c r="E31" s="31">
        <f>SUMIFS(Data!$Y$3:$Y$491,Data!$G$3:$G$491,A31,Data!$AC$3:$AC$491,E$2,Data!$T$3:$T$491,$A$18)</f>
        <v>745</v>
      </c>
      <c r="F31" s="31">
        <f>SUMIFS(Data!$Y$3:$Y$491,Data!$G$3:$G$491,A31,Data!$AC$3:$AC$491,F$2,Data!$T$3:$T$491,$A$18)</f>
        <v>0</v>
      </c>
      <c r="G31" s="31">
        <f>SUMIFS(Data!$Y$3:$Y$491,Data!$G$3:$G$491,A31,Data!$AC$3:$AC$491,G$2,Data!$T$3:$T$491,$A$18)</f>
        <v>0</v>
      </c>
      <c r="H31" s="31">
        <f>SUMIFS(Data!$Y$3:$Y$491,Data!$G$3:$G$491,A31,Data!$AC$3:$AC$491,H$2,Data!$T$3:$T$491,$A$18)</f>
        <v>0</v>
      </c>
      <c r="I31" s="31">
        <f>SUMIFS(Data!$Y$3:$Y$491,Data!$G$3:$G$491,A31,Data!$AC$3:$AC$491,I$2,Data!$T$3:$T$491,$A$18)</f>
        <v>0</v>
      </c>
      <c r="J31" s="32">
        <f>SUMIFS(Data!$AA$3:$AA$491,Data!$G$3:$G$491,A31,Data!$T$3:$T$491,$A$18)</f>
        <v>0</v>
      </c>
      <c r="L31" s="105">
        <f t="shared" si="4"/>
        <v>1862</v>
      </c>
    </row>
    <row r="32" spans="1:12" ht="15" thickBot="1" x14ac:dyDescent="0.25">
      <c r="A32" s="61" t="s">
        <v>909</v>
      </c>
      <c r="B32" s="62">
        <f>SUM(B19:B31)</f>
        <v>7687</v>
      </c>
      <c r="C32" s="62">
        <f t="shared" ref="C32:J32" si="5">SUM(C19:C31)</f>
        <v>59</v>
      </c>
      <c r="D32" s="62">
        <f t="shared" si="5"/>
        <v>5755</v>
      </c>
      <c r="E32" s="62">
        <f t="shared" si="5"/>
        <v>1902</v>
      </c>
      <c r="F32" s="62">
        <f t="shared" si="5"/>
        <v>0</v>
      </c>
      <c r="G32" s="62">
        <f t="shared" si="5"/>
        <v>0</v>
      </c>
      <c r="H32" s="62">
        <f t="shared" si="5"/>
        <v>0</v>
      </c>
      <c r="I32" s="62">
        <f t="shared" si="5"/>
        <v>0</v>
      </c>
      <c r="J32" s="63">
        <f t="shared" si="5"/>
        <v>30</v>
      </c>
      <c r="L32" s="105"/>
    </row>
    <row r="33" spans="1:12" x14ac:dyDescent="0.2">
      <c r="A33" s="171" t="s">
        <v>1230</v>
      </c>
      <c r="B33" s="172"/>
      <c r="C33" s="172"/>
      <c r="D33" s="174"/>
      <c r="E33" s="174"/>
      <c r="F33" s="174"/>
      <c r="G33" s="174"/>
      <c r="H33" s="174"/>
      <c r="I33" s="174"/>
      <c r="J33" s="175"/>
      <c r="L33" s="105"/>
    </row>
    <row r="34" spans="1:12" x14ac:dyDescent="0.2">
      <c r="A34" s="30" t="s">
        <v>12</v>
      </c>
      <c r="B34" s="31">
        <f t="shared" ref="B34:B46" si="6">SUM(D34:J34)</f>
        <v>3700</v>
      </c>
      <c r="C34" s="31">
        <f>COUNTIFS(Data!$G$3:$G$491,A34,Data!$T$3:$T$491,$A$33)</f>
        <v>22</v>
      </c>
      <c r="D34" s="31">
        <f>SUMIFS(Data!$Y$3:$Y$491,Data!$G$3:$G$491,A34,Data!$AC$3:$AC$491,D$2,Data!$T$3:$T$491,$A$33)</f>
        <v>2479</v>
      </c>
      <c r="E34" s="31">
        <f>SUMIFS(Data!$Y$3:$Y$491,Data!$G$3:$G$491,A34,Data!$AC$3:$AC$491,E$2,Data!$T$3:$T$491,$A$33)</f>
        <v>0</v>
      </c>
      <c r="F34" s="31">
        <f>SUMIFS(Data!$Y$3:$Y$491,Data!$G$3:$G$491,A34,Data!$AC$3:$AC$491,F$2,Data!$T$3:$T$491,$A$33)</f>
        <v>0</v>
      </c>
      <c r="G34" s="31">
        <f>SUMIFS(Data!$Y$3:$Y$491,Data!$G$3:$G$491,A34,Data!$AC$3:$AC$491,G$2,Data!$T$3:$T$491,$A$33)</f>
        <v>1220</v>
      </c>
      <c r="H34" s="31">
        <f>SUMIFS(Data!$Y$3:$Y$491,Data!$G$3:$G$491,A34,Data!$AC$3:$AC$491,H$2,Data!$T$3:$T$491,$A$33)</f>
        <v>0</v>
      </c>
      <c r="I34" s="31">
        <f>SUMIFS(Data!$Y$3:$Y$491,Data!$G$3:$G$491,A34,Data!$AC$3:$AC$491,I$2,Data!$T$3:$T$491,$A$33)</f>
        <v>0</v>
      </c>
      <c r="J34" s="32">
        <f>SUMIFS(Data!$AA$3:$AA$491,Data!$G$3:$G$491,A34,Data!$T$3:$T$491,$A$33)</f>
        <v>1</v>
      </c>
      <c r="L34" s="105">
        <f t="shared" ref="L34:L46" si="7">SUM(B34:J34)</f>
        <v>7422</v>
      </c>
    </row>
    <row r="35" spans="1:12" hidden="1" x14ac:dyDescent="0.2">
      <c r="A35" s="38" t="s">
        <v>335</v>
      </c>
      <c r="B35" s="31">
        <f t="shared" si="6"/>
        <v>0</v>
      </c>
      <c r="C35" s="31">
        <f>COUNTIFS(Data!$G$3:$G$491,A35,Data!$T$3:$T$491,$A$33)</f>
        <v>0</v>
      </c>
      <c r="D35" s="31">
        <f>SUMIFS(Data!$Y$3:$Y$491,Data!$G$3:$G$491,A35,Data!$AC$3:$AC$491,D$2,Data!$T$3:$T$491,$A$33)</f>
        <v>0</v>
      </c>
      <c r="E35" s="31">
        <f>SUMIFS(Data!$Y$3:$Y$491,Data!$G$3:$G$491,A35,Data!$AC$3:$AC$491,E$2,Data!$T$3:$T$491,$A$33)</f>
        <v>0</v>
      </c>
      <c r="F35" s="31">
        <f>SUMIFS(Data!$Y$3:$Y$491,Data!$G$3:$G$491,A35,Data!$AC$3:$AC$491,F$2,Data!$T$3:$T$491,$A$33)</f>
        <v>0</v>
      </c>
      <c r="G35" s="31">
        <f>SUMIFS(Data!$Y$3:$Y$491,Data!$G$3:$G$491,A35,Data!$AC$3:$AC$491,G$2,Data!$T$3:$T$491,$A$33)</f>
        <v>0</v>
      </c>
      <c r="H35" s="31">
        <f>SUMIFS(Data!$Y$3:$Y$491,Data!$G$3:$G$491,A35,Data!$AC$3:$AC$491,H$2,Data!$T$3:$T$491,$A$33)</f>
        <v>0</v>
      </c>
      <c r="I35" s="31">
        <f>SUMIFS(Data!$Y$3:$Y$491,Data!$G$3:$G$491,A35,Data!$AC$3:$AC$491,I$2,Data!$T$3:$T$491,$A$33)</f>
        <v>0</v>
      </c>
      <c r="J35" s="32">
        <f>SUMIFS(Data!$AA$3:$AA$491,Data!$G$3:$G$491,A35,Data!$T$3:$T$491,$A$33)</f>
        <v>0</v>
      </c>
      <c r="L35" s="105">
        <f t="shared" si="7"/>
        <v>0</v>
      </c>
    </row>
    <row r="36" spans="1:12" x14ac:dyDescent="0.2">
      <c r="A36" s="38" t="s">
        <v>745</v>
      </c>
      <c r="B36" s="31">
        <f t="shared" si="6"/>
        <v>382</v>
      </c>
      <c r="C36" s="31">
        <f>COUNTIFS(Data!$G$3:$G$491,A36,Data!$T$3:$T$491,$A$33)</f>
        <v>2</v>
      </c>
      <c r="D36" s="31">
        <f>SUMIFS(Data!$Y$3:$Y$491,Data!$G$3:$G$491,A36,Data!$AC$3:$AC$491,D$2,Data!$T$3:$T$491,$A$33)</f>
        <v>0</v>
      </c>
      <c r="E36" s="31">
        <f>SUMIFS(Data!$Y$3:$Y$491,Data!$G$3:$G$491,A36,Data!$AC$3:$AC$491,E$2,Data!$T$3:$T$491,$A$33)</f>
        <v>0</v>
      </c>
      <c r="F36" s="31">
        <f>SUMIFS(Data!$Y$3:$Y$491,Data!$G$3:$G$491,A36,Data!$AC$3:$AC$491,F$2,Data!$T$3:$T$491,$A$33)</f>
        <v>0</v>
      </c>
      <c r="G36" s="31">
        <f>SUMIFS(Data!$Y$3:$Y$491,Data!$G$3:$G$491,A36,Data!$AC$3:$AC$491,G$2,Data!$T$3:$T$491,$A$33)</f>
        <v>382</v>
      </c>
      <c r="H36" s="31">
        <f>SUMIFS(Data!$Y$3:$Y$491,Data!$G$3:$G$491,A36,Data!$AC$3:$AC$491,H$2,Data!$T$3:$T$491,$A$33)</f>
        <v>0</v>
      </c>
      <c r="I36" s="31">
        <f>SUMIFS(Data!$Y$3:$Y$491,Data!$G$3:$G$491,A36,Data!$AC$3:$AC$491,I$2,Data!$T$3:$T$491,$A$33)</f>
        <v>0</v>
      </c>
      <c r="J36" s="32">
        <f>SUMIFS(Data!$AA$3:$AA$491,Data!$G$3:$G$491,A36,Data!$T$3:$T$491,$A$33)</f>
        <v>0</v>
      </c>
      <c r="L36" s="105">
        <f t="shared" si="7"/>
        <v>766</v>
      </c>
    </row>
    <row r="37" spans="1:12" x14ac:dyDescent="0.2">
      <c r="A37" s="38" t="s">
        <v>22</v>
      </c>
      <c r="B37" s="31">
        <f t="shared" si="6"/>
        <v>162</v>
      </c>
      <c r="C37" s="31">
        <f>COUNTIFS(Data!$G$3:$G$491,A37,Data!$T$3:$T$491,$A$33)</f>
        <v>1</v>
      </c>
      <c r="D37" s="31">
        <f>SUMIFS(Data!$Y$3:$Y$491,Data!$G$3:$G$491,A37,Data!$AC$3:$AC$491,D$2,Data!$T$3:$T$491,$A$33)</f>
        <v>0</v>
      </c>
      <c r="E37" s="31">
        <f>SUMIFS(Data!$Y$3:$Y$491,Data!$G$3:$G$491,A37,Data!$AC$3:$AC$491,E$2,Data!$T$3:$T$491,$A$33)</f>
        <v>0</v>
      </c>
      <c r="F37" s="31">
        <f>SUMIFS(Data!$Y$3:$Y$491,Data!$G$3:$G$491,A37,Data!$AC$3:$AC$491,F$2,Data!$T$3:$T$491,$A$33)</f>
        <v>0</v>
      </c>
      <c r="G37" s="31">
        <f>SUMIFS(Data!$Y$3:$Y$491,Data!$G$3:$G$491,A37,Data!$AC$3:$AC$491,G$2,Data!$T$3:$T$491,$A$33)</f>
        <v>162</v>
      </c>
      <c r="H37" s="31">
        <f>SUMIFS(Data!$Y$3:$Y$491,Data!$G$3:$G$491,A37,Data!$AC$3:$AC$491,H$2,Data!$T$3:$T$491,$A$33)</f>
        <v>0</v>
      </c>
      <c r="I37" s="31">
        <f>SUMIFS(Data!$Y$3:$Y$491,Data!$G$3:$G$491,A37,Data!$AC$3:$AC$491,I$2,Data!$T$3:$T$491,$A$33)</f>
        <v>0</v>
      </c>
      <c r="J37" s="32">
        <f>SUMIFS(Data!$AA$3:$AA$491,Data!$G$3:$G$491,A37,Data!$T$3:$T$491,$A$33)</f>
        <v>0</v>
      </c>
      <c r="L37" s="105">
        <f t="shared" si="7"/>
        <v>325</v>
      </c>
    </row>
    <row r="38" spans="1:12" hidden="1" x14ac:dyDescent="0.2">
      <c r="A38" s="38" t="s">
        <v>367</v>
      </c>
      <c r="B38" s="31">
        <f t="shared" si="6"/>
        <v>0</v>
      </c>
      <c r="C38" s="31">
        <f>COUNTIFS(Data!$G$3:$G$491,A38,Data!$T$3:$T$491,$A$33)</f>
        <v>0</v>
      </c>
      <c r="D38" s="31">
        <f>SUMIFS(Data!$Y$3:$Y$491,Data!$G$3:$G$491,A38,Data!$AC$3:$AC$491,D$2,Data!$T$3:$T$491,$A$33)</f>
        <v>0</v>
      </c>
      <c r="E38" s="31">
        <f>SUMIFS(Data!$Y$3:$Y$491,Data!$G$3:$G$491,A38,Data!$AC$3:$AC$491,E$2,Data!$T$3:$T$491,$A$33)</f>
        <v>0</v>
      </c>
      <c r="F38" s="31">
        <f>SUMIFS(Data!$Y$3:$Y$491,Data!$G$3:$G$491,A38,Data!$AC$3:$AC$491,F$2,Data!$T$3:$T$491,$A$33)</f>
        <v>0</v>
      </c>
      <c r="G38" s="31">
        <f>SUMIFS(Data!$Y$3:$Y$491,Data!$G$3:$G$491,A38,Data!$AC$3:$AC$491,G$2,Data!$T$3:$T$491,$A$33)</f>
        <v>0</v>
      </c>
      <c r="H38" s="31">
        <f>SUMIFS(Data!$Y$3:$Y$491,Data!$G$3:$G$491,A38,Data!$AC$3:$AC$491,H$2,Data!$T$3:$T$491,$A$33)</f>
        <v>0</v>
      </c>
      <c r="I38" s="31">
        <f>SUMIFS(Data!$Y$3:$Y$491,Data!$G$3:$G$491,A38,Data!$AC$3:$AC$491,I$2,Data!$T$3:$T$491,$A$33)</f>
        <v>0</v>
      </c>
      <c r="J38" s="32">
        <f>SUMIFS(Data!$AA$3:$AA$491,Data!$G$3:$G$491,A38,Data!$T$3:$T$491,$A$33)</f>
        <v>0</v>
      </c>
      <c r="L38" s="105">
        <f t="shared" si="7"/>
        <v>0</v>
      </c>
    </row>
    <row r="39" spans="1:12" x14ac:dyDescent="0.2">
      <c r="A39" s="38" t="s">
        <v>75</v>
      </c>
      <c r="B39" s="31">
        <f t="shared" si="6"/>
        <v>492</v>
      </c>
      <c r="C39" s="31">
        <f>COUNTIFS(Data!$G$3:$G$491,A39,Data!$T$3:$T$491,$A$33)</f>
        <v>2</v>
      </c>
      <c r="D39" s="31">
        <f>SUMIFS(Data!$Y$3:$Y$491,Data!$G$3:$G$491,A39,Data!$AC$3:$AC$491,D$2,Data!$T$3:$T$491,$A$33)</f>
        <v>0</v>
      </c>
      <c r="E39" s="31">
        <f>SUMIFS(Data!$Y$3:$Y$491,Data!$G$3:$G$491,A39,Data!$AC$3:$AC$491,E$2,Data!$T$3:$T$491,$A$33)</f>
        <v>0</v>
      </c>
      <c r="F39" s="31">
        <f>SUMIFS(Data!$Y$3:$Y$491,Data!$G$3:$G$491,A39,Data!$AC$3:$AC$491,F$2,Data!$T$3:$T$491,$A$33)</f>
        <v>192</v>
      </c>
      <c r="G39" s="31">
        <f>SUMIFS(Data!$Y$3:$Y$491,Data!$G$3:$G$491,A39,Data!$AC$3:$AC$491,G$2,Data!$T$3:$T$491,$A$33)</f>
        <v>300</v>
      </c>
      <c r="H39" s="31">
        <f>SUMIFS(Data!$Y$3:$Y$491,Data!$G$3:$G$491,A39,Data!$AC$3:$AC$491,H$2,Data!$T$3:$T$491,$A$33)</f>
        <v>0</v>
      </c>
      <c r="I39" s="31">
        <f>SUMIFS(Data!$Y$3:$Y$491,Data!$G$3:$G$491,A39,Data!$AC$3:$AC$491,I$2,Data!$T$3:$T$491,$A$33)</f>
        <v>0</v>
      </c>
      <c r="J39" s="32">
        <f>SUMIFS(Data!$AA$3:$AA$491,Data!$G$3:$G$491,A39,Data!$T$3:$T$491,$A$33)</f>
        <v>0</v>
      </c>
      <c r="L39" s="105">
        <f t="shared" si="7"/>
        <v>986</v>
      </c>
    </row>
    <row r="40" spans="1:12" x14ac:dyDescent="0.2">
      <c r="A40" s="38" t="s">
        <v>368</v>
      </c>
      <c r="B40" s="31">
        <f t="shared" si="6"/>
        <v>1746</v>
      </c>
      <c r="C40" s="31">
        <f>COUNTIFS(Data!$G$3:$G$491,A40,Data!$T$3:$T$491,$A$33)</f>
        <v>12</v>
      </c>
      <c r="D40" s="31">
        <f>SUMIFS(Data!$Y$3:$Y$491,Data!$G$3:$G$491,A40,Data!$AC$3:$AC$491,D$2,Data!$T$3:$T$491,$A$33)</f>
        <v>0</v>
      </c>
      <c r="E40" s="31">
        <f>SUMIFS(Data!$Y$3:$Y$491,Data!$G$3:$G$491,A40,Data!$AC$3:$AC$491,E$2,Data!$T$3:$T$491,$A$33)</f>
        <v>1371</v>
      </c>
      <c r="F40" s="31">
        <f>SUMIFS(Data!$Y$3:$Y$491,Data!$G$3:$G$491,A40,Data!$AC$3:$AC$491,F$2,Data!$T$3:$T$491,$A$33)</f>
        <v>0</v>
      </c>
      <c r="G40" s="31">
        <f>SUMIFS(Data!$Y$3:$Y$491,Data!$G$3:$G$491,A40,Data!$AC$3:$AC$491,G$2,Data!$T$3:$T$491,$A$33)</f>
        <v>224</v>
      </c>
      <c r="H40" s="31">
        <f>SUMIFS(Data!$Y$3:$Y$491,Data!$G$3:$G$491,A40,Data!$AC$3:$AC$491,H$2,Data!$T$3:$T$491,$A$33)</f>
        <v>0</v>
      </c>
      <c r="I40" s="31">
        <f>SUMIFS(Data!$Y$3:$Y$491,Data!$G$3:$G$491,A40,Data!$AC$3:$AC$491,I$2,Data!$T$3:$T$491,$A$33)</f>
        <v>151</v>
      </c>
      <c r="J40" s="32">
        <f>SUMIFS(Data!$AA$3:$AA$491,Data!$G$3:$G$491,A40,Data!$T$3:$T$491,$A$33)</f>
        <v>0</v>
      </c>
      <c r="L40" s="105">
        <f t="shared" si="7"/>
        <v>3504</v>
      </c>
    </row>
    <row r="41" spans="1:12" x14ac:dyDescent="0.2">
      <c r="A41" s="38" t="s">
        <v>727</v>
      </c>
      <c r="B41" s="31">
        <f t="shared" si="6"/>
        <v>266</v>
      </c>
      <c r="C41" s="31">
        <f>COUNTIFS(Data!$G$3:$G$491,A41,Data!$T$3:$T$491,$A$33)</f>
        <v>1</v>
      </c>
      <c r="D41" s="31">
        <f>SUMIFS(Data!$Y$3:$Y$491,Data!$G$3:$G$491,A41,Data!$AC$3:$AC$491,D$2,Data!$T$3:$T$491,$A$33)</f>
        <v>0</v>
      </c>
      <c r="E41" s="31">
        <f>SUMIFS(Data!$Y$3:$Y$491,Data!$G$3:$G$491,A41,Data!$AC$3:$AC$491,E$2,Data!$T$3:$T$491,$A$33)</f>
        <v>0</v>
      </c>
      <c r="F41" s="31">
        <f>SUMIFS(Data!$Y$3:$Y$491,Data!$G$3:$G$491,A41,Data!$AC$3:$AC$491,F$2,Data!$T$3:$T$491,$A$33)</f>
        <v>0</v>
      </c>
      <c r="G41" s="31">
        <f>SUMIFS(Data!$Y$3:$Y$491,Data!$G$3:$G$491,A41,Data!$AC$3:$AC$491,G$2,Data!$T$3:$T$491,$A$33)</f>
        <v>261</v>
      </c>
      <c r="H41" s="31">
        <f>SUMIFS(Data!$Y$3:$Y$491,Data!$G$3:$G$491,A41,Data!$AC$3:$AC$491,H$2,Data!$T$3:$T$491,$A$33)</f>
        <v>0</v>
      </c>
      <c r="I41" s="31">
        <f>SUMIFS(Data!$Y$3:$Y$491,Data!$G$3:$G$491,A41,Data!$AC$3:$AC$491,I$2,Data!$T$3:$T$491,$A$33)</f>
        <v>0</v>
      </c>
      <c r="J41" s="32">
        <f>SUMIFS(Data!$AA$3:$AA$491,Data!$G$3:$G$491,A41,Data!$T$3:$T$491,$A$33)</f>
        <v>5</v>
      </c>
      <c r="L41" s="105">
        <f t="shared" si="7"/>
        <v>533</v>
      </c>
    </row>
    <row r="42" spans="1:12" x14ac:dyDescent="0.2">
      <c r="A42" s="38" t="s">
        <v>85</v>
      </c>
      <c r="B42" s="31">
        <f t="shared" si="6"/>
        <v>316</v>
      </c>
      <c r="C42" s="31">
        <f>COUNTIFS(Data!$G$3:$G$491,A42,Data!$T$3:$T$491,$A$33)</f>
        <v>1</v>
      </c>
      <c r="D42" s="31">
        <f>SUMIFS(Data!$Y$3:$Y$491,Data!$G$3:$G$491,A42,Data!$AC$3:$AC$491,D$2,Data!$T$3:$T$491,$A$33)</f>
        <v>0</v>
      </c>
      <c r="E42" s="31">
        <f>SUMIFS(Data!$Y$3:$Y$491,Data!$G$3:$G$491,A42,Data!$AC$3:$AC$491,E$2,Data!$T$3:$T$491,$A$33)</f>
        <v>0</v>
      </c>
      <c r="F42" s="31">
        <f>SUMIFS(Data!$Y$3:$Y$491,Data!$G$3:$G$491,A42,Data!$AC$3:$AC$491,F$2,Data!$T$3:$T$491,$A$33)</f>
        <v>0</v>
      </c>
      <c r="G42" s="31">
        <f>SUMIFS(Data!$Y$3:$Y$491,Data!$G$3:$G$491,A42,Data!$AC$3:$AC$491,G$2,Data!$T$3:$T$491,$A$33)</f>
        <v>0</v>
      </c>
      <c r="H42" s="31">
        <f>SUMIFS(Data!$Y$3:$Y$491,Data!$G$3:$G$491,A42,Data!$AC$3:$AC$491,H$2,Data!$T$3:$T$491,$A$33)</f>
        <v>0</v>
      </c>
      <c r="I42" s="31">
        <f>SUMIFS(Data!$Y$3:$Y$491,Data!$G$3:$G$491,A42,Data!$AC$3:$AC$491,I$2,Data!$T$3:$T$491,$A$33)</f>
        <v>316</v>
      </c>
      <c r="J42" s="32">
        <f>SUMIFS(Data!$AA$3:$AA$491,Data!$G$3:$G$491,A42,Data!$T$3:$T$491,$A$33)</f>
        <v>0</v>
      </c>
      <c r="L42" s="105">
        <f t="shared" si="7"/>
        <v>633</v>
      </c>
    </row>
    <row r="43" spans="1:12" x14ac:dyDescent="0.2">
      <c r="A43" s="38" t="s">
        <v>790</v>
      </c>
      <c r="B43" s="31">
        <f t="shared" si="6"/>
        <v>215</v>
      </c>
      <c r="C43" s="31">
        <f>COUNTIFS(Data!$G$3:$G$491,A43,Data!$T$3:$T$491,$A$33)</f>
        <v>1</v>
      </c>
      <c r="D43" s="31">
        <f>SUMIFS(Data!$Y$3:$Y$491,Data!$G$3:$G$491,A43,Data!$AC$3:$AC$491,D$2,Data!$T$3:$T$491,$A$33)</f>
        <v>0</v>
      </c>
      <c r="E43" s="31">
        <f>SUMIFS(Data!$Y$3:$Y$491,Data!$G$3:$G$491,A43,Data!$AC$3:$AC$491,E$2,Data!$T$3:$T$491,$A$33)</f>
        <v>215</v>
      </c>
      <c r="F43" s="31">
        <f>SUMIFS(Data!$Y$3:$Y$491,Data!$G$3:$G$491,A43,Data!$AC$3:$AC$491,F$2,Data!$T$3:$T$491,$A$33)</f>
        <v>0</v>
      </c>
      <c r="G43" s="31">
        <f>SUMIFS(Data!$Y$3:$Y$491,Data!$G$3:$G$491,A43,Data!$AC$3:$AC$491,G$2,Data!$T$3:$T$491,$A$33)</f>
        <v>0</v>
      </c>
      <c r="H43" s="31">
        <f>SUMIFS(Data!$Y$3:$Y$491,Data!$G$3:$G$491,A43,Data!$AC$3:$AC$491,H$2,Data!$T$3:$T$491,$A$33)</f>
        <v>0</v>
      </c>
      <c r="I43" s="31">
        <f>SUMIFS(Data!$Y$3:$Y$491,Data!$G$3:$G$491,A43,Data!$AC$3:$AC$491,I$2,Data!$T$3:$T$491,$A$33)</f>
        <v>0</v>
      </c>
      <c r="J43" s="32">
        <f>SUMIFS(Data!$AA$3:$AA$491,Data!$G$3:$G$491,A43,Data!$T$3:$T$491,$A$33)</f>
        <v>0</v>
      </c>
      <c r="L43" s="105">
        <f t="shared" si="7"/>
        <v>431</v>
      </c>
    </row>
    <row r="44" spans="1:12" x14ac:dyDescent="0.2">
      <c r="A44" s="30" t="s">
        <v>455</v>
      </c>
      <c r="B44" s="31">
        <f t="shared" si="6"/>
        <v>240</v>
      </c>
      <c r="C44" s="31">
        <f>COUNTIFS(Data!$G$3:$G$491,A44,Data!$T$3:$T$491,$A$33)</f>
        <v>1</v>
      </c>
      <c r="D44" s="31">
        <f>SUMIFS(Data!$Y$3:$Y$491,Data!$G$3:$G$491,A44,Data!$AC$3:$AC$491,D$2,Data!$T$3:$T$491,$A$33)</f>
        <v>0</v>
      </c>
      <c r="E44" s="31">
        <f>SUMIFS(Data!$Y$3:$Y$491,Data!$G$3:$G$491,A44,Data!$AC$3:$AC$491,E$2,Data!$T$3:$T$491,$A$33)</f>
        <v>0</v>
      </c>
      <c r="F44" s="31">
        <f>SUMIFS(Data!$Y$3:$Y$491,Data!$G$3:$G$491,A44,Data!$AC$3:$AC$491,F$2,Data!$T$3:$T$491,$A$33)</f>
        <v>0</v>
      </c>
      <c r="G44" s="31">
        <f>SUMIFS(Data!$Y$3:$Y$491,Data!$G$3:$G$491,A44,Data!$AC$3:$AC$491,G$2,Data!$T$3:$T$491,$A$33)</f>
        <v>0</v>
      </c>
      <c r="H44" s="31">
        <f>SUMIFS(Data!$Y$3:$Y$491,Data!$G$3:$G$491,A44,Data!$AC$3:$AC$491,H$2,Data!$T$3:$T$491,$A$33)</f>
        <v>0</v>
      </c>
      <c r="I44" s="31">
        <f>SUMIFS(Data!$Y$3:$Y$491,Data!$G$3:$G$491,A44,Data!$AC$3:$AC$491,I$2,Data!$T$3:$T$491,$A$33)</f>
        <v>240</v>
      </c>
      <c r="J44" s="32">
        <f>SUMIFS(Data!$AA$3:$AA$491,Data!$G$3:$G$491,A44,Data!$T$3:$T$491,$A$33)</f>
        <v>0</v>
      </c>
      <c r="L44" s="105">
        <f t="shared" si="7"/>
        <v>481</v>
      </c>
    </row>
    <row r="45" spans="1:12" hidden="1" x14ac:dyDescent="0.2">
      <c r="A45" s="30" t="s">
        <v>636</v>
      </c>
      <c r="B45" s="31">
        <f t="shared" si="6"/>
        <v>0</v>
      </c>
      <c r="C45" s="31">
        <f>COUNTIFS(Data!$G$3:$G$491,A45,Data!$T$3:$T$491,$A$33)</f>
        <v>0</v>
      </c>
      <c r="D45" s="31">
        <f>SUMIFS(Data!$Y$3:$Y$491,Data!$G$3:$G$491,A45,Data!$AC$3:$AC$491,D$2,Data!$T$3:$T$491,$A$33)</f>
        <v>0</v>
      </c>
      <c r="E45" s="31">
        <f>SUMIFS(Data!$Y$3:$Y$491,Data!$G$3:$G$491,A45,Data!$AC$3:$AC$491,E$2,Data!$T$3:$T$491,$A$33)</f>
        <v>0</v>
      </c>
      <c r="F45" s="31">
        <f>SUMIFS(Data!$Y$3:$Y$491,Data!$G$3:$G$491,A45,Data!$AC$3:$AC$491,F$2,Data!$T$3:$T$491,$A$33)</f>
        <v>0</v>
      </c>
      <c r="G45" s="31">
        <f>SUMIFS(Data!$Y$3:$Y$491,Data!$G$3:$G$491,A45,Data!$AC$3:$AC$491,G$2,Data!$T$3:$T$491,$A$33)</f>
        <v>0</v>
      </c>
      <c r="H45" s="31">
        <f>SUMIFS(Data!$Y$3:$Y$491,Data!$G$3:$G$491,A45,Data!$AC$3:$AC$491,H$2,Data!$T$3:$T$491,$A$33)</f>
        <v>0</v>
      </c>
      <c r="I45" s="31">
        <f>SUMIFS(Data!$Y$3:$Y$491,Data!$G$3:$G$491,A45,Data!$AC$3:$AC$491,I$2,Data!$T$3:$T$491,$A$33)</f>
        <v>0</v>
      </c>
      <c r="J45" s="32">
        <f>SUMIFS(Data!$AA$3:$AA$491,Data!$G$3:$G$491,A45,Data!$T$3:$T$491,$A$33)</f>
        <v>0</v>
      </c>
      <c r="L45" s="105">
        <f t="shared" si="7"/>
        <v>0</v>
      </c>
    </row>
    <row r="46" spans="1:12" hidden="1" x14ac:dyDescent="0.2">
      <c r="A46" s="30" t="s">
        <v>3</v>
      </c>
      <c r="B46" s="31">
        <f t="shared" si="6"/>
        <v>0</v>
      </c>
      <c r="C46" s="31">
        <f>COUNTIFS(Data!$G$3:$G$491,A46,Data!$T$3:$T$491,$A$33)</f>
        <v>0</v>
      </c>
      <c r="D46" s="31">
        <f>SUMIFS(Data!$Y$3:$Y$491,Data!$G$3:$G$491,A46,Data!$AC$3:$AC$491,D$2,Data!$T$3:$T$491,$A$33)</f>
        <v>0</v>
      </c>
      <c r="E46" s="31">
        <f>SUMIFS(Data!$Y$3:$Y$491,Data!$G$3:$G$491,A46,Data!$AC$3:$AC$491,E$2,Data!$T$3:$T$491,$A$33)</f>
        <v>0</v>
      </c>
      <c r="F46" s="31">
        <f>SUMIFS(Data!$Y$3:$Y$491,Data!$G$3:$G$491,A46,Data!$AC$3:$AC$491,F$2,Data!$T$3:$T$491,$A$33)</f>
        <v>0</v>
      </c>
      <c r="G46" s="31">
        <f>SUMIFS(Data!$Y$3:$Y$491,Data!$G$3:$G$491,A46,Data!$AC$3:$AC$491,G$2,Data!$T$3:$T$491,$A$33)</f>
        <v>0</v>
      </c>
      <c r="H46" s="31">
        <f>SUMIFS(Data!$Y$3:$Y$491,Data!$G$3:$G$491,A46,Data!$AC$3:$AC$491,H$2,Data!$T$3:$T$491,$A$33)</f>
        <v>0</v>
      </c>
      <c r="I46" s="31">
        <f>SUMIFS(Data!$Y$3:$Y$491,Data!$G$3:$G$491,A46,Data!$AC$3:$AC$491,I$2,Data!$T$3:$T$491,$A$33)</f>
        <v>0</v>
      </c>
      <c r="J46" s="32">
        <f>SUMIFS(Data!$AA$3:$AA$491,Data!$G$3:$G$491,A46,Data!$T$3:$T$491,$A$33)</f>
        <v>0</v>
      </c>
      <c r="L46" s="105">
        <f t="shared" si="7"/>
        <v>0</v>
      </c>
    </row>
    <row r="47" spans="1:12" ht="15" thickBot="1" x14ac:dyDescent="0.25">
      <c r="A47" s="61" t="s">
        <v>909</v>
      </c>
      <c r="B47" s="62">
        <f>SUM(B34:B46)</f>
        <v>7519</v>
      </c>
      <c r="C47" s="62">
        <f t="shared" ref="C47:J47" si="8">SUM(C34:C46)</f>
        <v>43</v>
      </c>
      <c r="D47" s="62">
        <f t="shared" si="8"/>
        <v>2479</v>
      </c>
      <c r="E47" s="62">
        <f t="shared" si="8"/>
        <v>1586</v>
      </c>
      <c r="F47" s="62">
        <f t="shared" si="8"/>
        <v>192</v>
      </c>
      <c r="G47" s="62">
        <f t="shared" si="8"/>
        <v>2549</v>
      </c>
      <c r="H47" s="62">
        <f t="shared" si="8"/>
        <v>0</v>
      </c>
      <c r="I47" s="62">
        <f t="shared" si="8"/>
        <v>707</v>
      </c>
      <c r="J47" s="63">
        <f t="shared" si="8"/>
        <v>6</v>
      </c>
      <c r="L47" s="105"/>
    </row>
    <row r="48" spans="1:12" x14ac:dyDescent="0.2">
      <c r="A48" s="171" t="s">
        <v>1207</v>
      </c>
      <c r="B48" s="172"/>
      <c r="C48" s="172"/>
      <c r="D48" s="174"/>
      <c r="E48" s="174"/>
      <c r="F48" s="174"/>
      <c r="G48" s="174"/>
      <c r="H48" s="174"/>
      <c r="I48" s="174"/>
      <c r="J48" s="175"/>
      <c r="L48" s="105"/>
    </row>
    <row r="49" spans="1:12" hidden="1" x14ac:dyDescent="0.2">
      <c r="A49" s="30" t="s">
        <v>12</v>
      </c>
      <c r="B49" s="31">
        <f t="shared" ref="B49:B61" si="9">SUM(D49:J49)</f>
        <v>0</v>
      </c>
      <c r="C49" s="31">
        <f>COUNTIFS(Data!$G$3:$G$491,A49,Data!$T$3:$T$491,$A$48)</f>
        <v>0</v>
      </c>
      <c r="D49" s="31">
        <f>SUMIFS(Data!$Y$3:$Y$491,Data!$G$3:$G$491,A49,Data!$AC$3:$AC$491,D$2,Data!$T$3:$T$491,$A$48)</f>
        <v>0</v>
      </c>
      <c r="E49" s="31">
        <f>SUMIFS(Data!$Y$3:$Y$491,Data!$G$3:$G$491,A49,Data!$AC$3:$AC$491,E$2,Data!$T$3:$T$491,$A$48)</f>
        <v>0</v>
      </c>
      <c r="F49" s="31">
        <f>SUMIFS(Data!$Y$3:$Y$491,Data!$G$3:$G$491,A49,Data!$AC$3:$AC$491,F$2,Data!$T$3:$T$491,$A$48)</f>
        <v>0</v>
      </c>
      <c r="G49" s="31">
        <f>SUMIFS(Data!$Y$3:$Y$491,Data!$G$3:$G$491,A49,Data!$AC$3:$AC$491,G$2,Data!$T$3:$T$491,$A$48)</f>
        <v>0</v>
      </c>
      <c r="H49" s="31">
        <f>SUMIFS(Data!$Y$3:$Y$491,Data!$G$3:$G$491,A49,Data!$AC$3:$AC$491,H$2,Data!$T$3:$T$491,$A$48)</f>
        <v>0</v>
      </c>
      <c r="I49" s="31">
        <f>SUMIFS(Data!$Y$3:$Y$491,Data!$G$3:$G$491,A49,Data!$AC$3:$AC$491,I$2,Data!$T$3:$T$491,$A$48)</f>
        <v>0</v>
      </c>
      <c r="J49" s="32">
        <f>SUMIFS(Data!$AA$3:$AA$491,Data!$G$3:$G$491,A49,Data!$T$3:$T$491,$A$48)</f>
        <v>0</v>
      </c>
      <c r="L49" s="105">
        <f t="shared" ref="L49:L61" si="10">SUM(B49:J49)</f>
        <v>0</v>
      </c>
    </row>
    <row r="50" spans="1:12" x14ac:dyDescent="0.2">
      <c r="A50" s="38" t="s">
        <v>335</v>
      </c>
      <c r="B50" s="31">
        <f t="shared" si="9"/>
        <v>1073</v>
      </c>
      <c r="C50" s="31">
        <f>COUNTIFS(Data!$G$3:$G$491,A50,Data!$T$3:$T$491,$A$48)</f>
        <v>8</v>
      </c>
      <c r="D50" s="31">
        <f>SUMIFS(Data!$Y$3:$Y$491,Data!$G$3:$G$491,A50,Data!$AC$3:$AC$491,D$2,Data!$T$3:$T$491,$A$48)</f>
        <v>1073</v>
      </c>
      <c r="E50" s="31">
        <f>SUMIFS(Data!$Y$3:$Y$491,Data!$G$3:$G$491,A50,Data!$AC$3:$AC$491,E$2,Data!$T$3:$T$491,$A$48)</f>
        <v>0</v>
      </c>
      <c r="F50" s="31">
        <f>SUMIFS(Data!$Y$3:$Y$491,Data!$G$3:$G$491,A50,Data!$AC$3:$AC$491,F$2,Data!$T$3:$T$491,$A$48)</f>
        <v>0</v>
      </c>
      <c r="G50" s="31">
        <f>SUMIFS(Data!$Y$3:$Y$491,Data!$G$3:$G$491,A50,Data!$AC$3:$AC$491,G$2,Data!$T$3:$T$491,$A$48)</f>
        <v>0</v>
      </c>
      <c r="H50" s="31">
        <f>SUMIFS(Data!$Y$3:$Y$491,Data!$G$3:$G$491,A50,Data!$AC$3:$AC$491,H$2,Data!$T$3:$T$491,$A$48)</f>
        <v>0</v>
      </c>
      <c r="I50" s="31">
        <f>SUMIFS(Data!$Y$3:$Y$491,Data!$G$3:$G$491,A50,Data!$AC$3:$AC$491,I$2,Data!$T$3:$T$491,$A$48)</f>
        <v>0</v>
      </c>
      <c r="J50" s="32">
        <f>SUMIFS(Data!$AA$3:$AA$491,Data!$G$3:$G$491,A50,Data!$T$3:$T$491,$A$48)</f>
        <v>0</v>
      </c>
      <c r="L50" s="105">
        <f t="shared" si="10"/>
        <v>2154</v>
      </c>
    </row>
    <row r="51" spans="1:12" hidden="1" x14ac:dyDescent="0.2">
      <c r="A51" s="38" t="s">
        <v>745</v>
      </c>
      <c r="B51" s="31">
        <f t="shared" si="9"/>
        <v>0</v>
      </c>
      <c r="C51" s="31">
        <f>COUNTIFS(Data!$G$3:$G$491,A51,Data!$T$3:$T$491,$A$48)</f>
        <v>0</v>
      </c>
      <c r="D51" s="31">
        <f>SUMIFS(Data!$Y$3:$Y$491,Data!$G$3:$G$491,A51,Data!$AC$3:$AC$491,D$2,Data!$T$3:$T$491,$A$48)</f>
        <v>0</v>
      </c>
      <c r="E51" s="31">
        <f>SUMIFS(Data!$Y$3:$Y$491,Data!$G$3:$G$491,A51,Data!$AC$3:$AC$491,E$2,Data!$T$3:$T$491,$A$48)</f>
        <v>0</v>
      </c>
      <c r="F51" s="31">
        <f>SUMIFS(Data!$Y$3:$Y$491,Data!$G$3:$G$491,A51,Data!$AC$3:$AC$491,F$2,Data!$T$3:$T$491,$A$48)</f>
        <v>0</v>
      </c>
      <c r="G51" s="31">
        <f>SUMIFS(Data!$Y$3:$Y$491,Data!$G$3:$G$491,A51,Data!$AC$3:$AC$491,G$2,Data!$T$3:$T$491,$A$48)</f>
        <v>0</v>
      </c>
      <c r="H51" s="31">
        <f>SUMIFS(Data!$Y$3:$Y$491,Data!$G$3:$G$491,A51,Data!$AC$3:$AC$491,H$2,Data!$T$3:$T$491,$A$48)</f>
        <v>0</v>
      </c>
      <c r="I51" s="31">
        <f>SUMIFS(Data!$Y$3:$Y$491,Data!$G$3:$G$491,A51,Data!$AC$3:$AC$491,I$2,Data!$T$3:$T$491,$A$48)</f>
        <v>0</v>
      </c>
      <c r="J51" s="32">
        <f>SUMIFS(Data!$AA$3:$AA$491,Data!$G$3:$G$491,A51,Data!$T$3:$T$491,$A$48)</f>
        <v>0</v>
      </c>
      <c r="L51" s="105">
        <f t="shared" si="10"/>
        <v>0</v>
      </c>
    </row>
    <row r="52" spans="1:12" hidden="1" x14ac:dyDescent="0.2">
      <c r="A52" s="38" t="s">
        <v>22</v>
      </c>
      <c r="B52" s="31">
        <f t="shared" si="9"/>
        <v>0</v>
      </c>
      <c r="C52" s="31">
        <f>COUNTIFS(Data!$G$3:$G$491,A52,Data!$T$3:$T$491,$A$48)</f>
        <v>0</v>
      </c>
      <c r="D52" s="31">
        <f>SUMIFS(Data!$Y$3:$Y$491,Data!$G$3:$G$491,A52,Data!$AC$3:$AC$491,D$2,Data!$T$3:$T$491,$A$48)</f>
        <v>0</v>
      </c>
      <c r="E52" s="31">
        <f>SUMIFS(Data!$Y$3:$Y$491,Data!$G$3:$G$491,A52,Data!$AC$3:$AC$491,E$2,Data!$T$3:$T$491,$A$48)</f>
        <v>0</v>
      </c>
      <c r="F52" s="31">
        <f>SUMIFS(Data!$Y$3:$Y$491,Data!$G$3:$G$491,A52,Data!$AC$3:$AC$491,F$2,Data!$T$3:$T$491,$A$48)</f>
        <v>0</v>
      </c>
      <c r="G52" s="31">
        <f>SUMIFS(Data!$Y$3:$Y$491,Data!$G$3:$G$491,A52,Data!$AC$3:$AC$491,G$2,Data!$T$3:$T$491,$A$48)</f>
        <v>0</v>
      </c>
      <c r="H52" s="31">
        <f>SUMIFS(Data!$Y$3:$Y$491,Data!$G$3:$G$491,A52,Data!$AC$3:$AC$491,H$2,Data!$T$3:$T$491,$A$48)</f>
        <v>0</v>
      </c>
      <c r="I52" s="31">
        <f>SUMIFS(Data!$Y$3:$Y$491,Data!$G$3:$G$491,A52,Data!$AC$3:$AC$491,I$2,Data!$T$3:$T$491,$A$48)</f>
        <v>0</v>
      </c>
      <c r="J52" s="32">
        <f>SUMIFS(Data!$AA$3:$AA$491,Data!$G$3:$G$491,A52,Data!$T$3:$T$491,$A$48)</f>
        <v>0</v>
      </c>
      <c r="L52" s="105">
        <f t="shared" si="10"/>
        <v>0</v>
      </c>
    </row>
    <row r="53" spans="1:12" hidden="1" x14ac:dyDescent="0.2">
      <c r="A53" s="38" t="s">
        <v>367</v>
      </c>
      <c r="B53" s="31">
        <f t="shared" si="9"/>
        <v>0</v>
      </c>
      <c r="C53" s="31">
        <f>COUNTIFS(Data!$G$3:$G$491,A53,Data!$T$3:$T$491,$A$48)</f>
        <v>0</v>
      </c>
      <c r="D53" s="31">
        <f>SUMIFS(Data!$Y$3:$Y$491,Data!$G$3:$G$491,A53,Data!$AC$3:$AC$491,D$2,Data!$T$3:$T$491,$A$48)</f>
        <v>0</v>
      </c>
      <c r="E53" s="31">
        <f>SUMIFS(Data!$Y$3:$Y$491,Data!$G$3:$G$491,A53,Data!$AC$3:$AC$491,E$2,Data!$T$3:$T$491,$A$48)</f>
        <v>0</v>
      </c>
      <c r="F53" s="31">
        <f>SUMIFS(Data!$Y$3:$Y$491,Data!$G$3:$G$491,A53,Data!$AC$3:$AC$491,F$2,Data!$T$3:$T$491,$A$48)</f>
        <v>0</v>
      </c>
      <c r="G53" s="31">
        <f>SUMIFS(Data!$Y$3:$Y$491,Data!$G$3:$G$491,A53,Data!$AC$3:$AC$491,G$2,Data!$T$3:$T$491,$A$48)</f>
        <v>0</v>
      </c>
      <c r="H53" s="31">
        <f>SUMIFS(Data!$Y$3:$Y$491,Data!$G$3:$G$491,A53,Data!$AC$3:$AC$491,H$2,Data!$T$3:$T$491,$A$48)</f>
        <v>0</v>
      </c>
      <c r="I53" s="31">
        <f>SUMIFS(Data!$Y$3:$Y$491,Data!$G$3:$G$491,A53,Data!$AC$3:$AC$491,I$2,Data!$T$3:$T$491,$A$48)</f>
        <v>0</v>
      </c>
      <c r="J53" s="32">
        <f>SUMIFS(Data!$AA$3:$AA$491,Data!$G$3:$G$491,A53,Data!$T$3:$T$491,$A$48)</f>
        <v>0</v>
      </c>
      <c r="L53" s="105">
        <f t="shared" si="10"/>
        <v>0</v>
      </c>
    </row>
    <row r="54" spans="1:12" hidden="1" x14ac:dyDescent="0.2">
      <c r="A54" s="38" t="s">
        <v>75</v>
      </c>
      <c r="B54" s="31">
        <f t="shared" si="9"/>
        <v>0</v>
      </c>
      <c r="C54" s="31">
        <f>COUNTIFS(Data!$G$3:$G$491,A54,Data!$T$3:$T$491,$A$48)</f>
        <v>0</v>
      </c>
      <c r="D54" s="31">
        <f>SUMIFS(Data!$Y$3:$Y$491,Data!$G$3:$G$491,A54,Data!$AC$3:$AC$491,D$2,Data!$T$3:$T$491,$A$48)</f>
        <v>0</v>
      </c>
      <c r="E54" s="31">
        <f>SUMIFS(Data!$Y$3:$Y$491,Data!$G$3:$G$491,A54,Data!$AC$3:$AC$491,E$2,Data!$T$3:$T$491,$A$48)</f>
        <v>0</v>
      </c>
      <c r="F54" s="31">
        <f>SUMIFS(Data!$Y$3:$Y$491,Data!$G$3:$G$491,A54,Data!$AC$3:$AC$491,F$2,Data!$T$3:$T$491,$A$48)</f>
        <v>0</v>
      </c>
      <c r="G54" s="31">
        <f>SUMIFS(Data!$Y$3:$Y$491,Data!$G$3:$G$491,A54,Data!$AC$3:$AC$491,G$2,Data!$T$3:$T$491,$A$48)</f>
        <v>0</v>
      </c>
      <c r="H54" s="31">
        <f>SUMIFS(Data!$Y$3:$Y$491,Data!$G$3:$G$491,A54,Data!$AC$3:$AC$491,H$2,Data!$T$3:$T$491,$A$48)</f>
        <v>0</v>
      </c>
      <c r="I54" s="31">
        <f>SUMIFS(Data!$Y$3:$Y$491,Data!$G$3:$G$491,A54,Data!$AC$3:$AC$491,I$2,Data!$T$3:$T$491,$A$48)</f>
        <v>0</v>
      </c>
      <c r="J54" s="32">
        <f>SUMIFS(Data!$AA$3:$AA$491,Data!$G$3:$G$491,A54,Data!$T$3:$T$491,$A$48)</f>
        <v>0</v>
      </c>
      <c r="L54" s="105">
        <f t="shared" si="10"/>
        <v>0</v>
      </c>
    </row>
    <row r="55" spans="1:12" hidden="1" x14ac:dyDescent="0.2">
      <c r="A55" s="38" t="s">
        <v>368</v>
      </c>
      <c r="B55" s="31">
        <f t="shared" si="9"/>
        <v>0</v>
      </c>
      <c r="C55" s="31">
        <f>COUNTIFS(Data!$G$3:$G$491,A55,Data!$T$3:$T$491,$A$48)</f>
        <v>0</v>
      </c>
      <c r="D55" s="31">
        <f>SUMIFS(Data!$Y$3:$Y$491,Data!$G$3:$G$491,A55,Data!$AC$3:$AC$491,D$2,Data!$T$3:$T$491,$A$48)</f>
        <v>0</v>
      </c>
      <c r="E55" s="31">
        <f>SUMIFS(Data!$Y$3:$Y$491,Data!$G$3:$G$491,A55,Data!$AC$3:$AC$491,E$2,Data!$T$3:$T$491,$A$48)</f>
        <v>0</v>
      </c>
      <c r="F55" s="31">
        <f>SUMIFS(Data!$Y$3:$Y$491,Data!$G$3:$G$491,A55,Data!$AC$3:$AC$491,F$2,Data!$T$3:$T$491,$A$48)</f>
        <v>0</v>
      </c>
      <c r="G55" s="31">
        <f>SUMIFS(Data!$Y$3:$Y$491,Data!$G$3:$G$491,A55,Data!$AC$3:$AC$491,G$2,Data!$T$3:$T$491,$A$48)</f>
        <v>0</v>
      </c>
      <c r="H55" s="31">
        <f>SUMIFS(Data!$Y$3:$Y$491,Data!$G$3:$G$491,A55,Data!$AC$3:$AC$491,H$2,Data!$T$3:$T$491,$A$48)</f>
        <v>0</v>
      </c>
      <c r="I55" s="31">
        <f>SUMIFS(Data!$Y$3:$Y$491,Data!$G$3:$G$491,A55,Data!$AC$3:$AC$491,I$2,Data!$T$3:$T$491,$A$48)</f>
        <v>0</v>
      </c>
      <c r="J55" s="32">
        <f>SUMIFS(Data!$AA$3:$AA$491,Data!$G$3:$G$491,A55,Data!$T$3:$T$491,$A$48)</f>
        <v>0</v>
      </c>
      <c r="L55" s="105">
        <f t="shared" si="10"/>
        <v>0</v>
      </c>
    </row>
    <row r="56" spans="1:12" hidden="1" x14ac:dyDescent="0.2">
      <c r="A56" s="38" t="s">
        <v>727</v>
      </c>
      <c r="B56" s="31">
        <f t="shared" si="9"/>
        <v>0</v>
      </c>
      <c r="C56" s="31">
        <f>COUNTIFS(Data!$G$3:$G$491,A56,Data!$T$3:$T$491,$A$48)</f>
        <v>0</v>
      </c>
      <c r="D56" s="31">
        <f>SUMIFS(Data!$Y$3:$Y$491,Data!$G$3:$G$491,A56,Data!$AC$3:$AC$491,D$2,Data!$T$3:$T$491,$A$48)</f>
        <v>0</v>
      </c>
      <c r="E56" s="31">
        <f>SUMIFS(Data!$Y$3:$Y$491,Data!$G$3:$G$491,A56,Data!$AC$3:$AC$491,E$2,Data!$T$3:$T$491,$A$48)</f>
        <v>0</v>
      </c>
      <c r="F56" s="31">
        <f>SUMIFS(Data!$Y$3:$Y$491,Data!$G$3:$G$491,A56,Data!$AC$3:$AC$491,F$2,Data!$T$3:$T$491,$A$48)</f>
        <v>0</v>
      </c>
      <c r="G56" s="31">
        <f>SUMIFS(Data!$Y$3:$Y$491,Data!$G$3:$G$491,A56,Data!$AC$3:$AC$491,G$2,Data!$T$3:$T$491,$A$48)</f>
        <v>0</v>
      </c>
      <c r="H56" s="31">
        <f>SUMIFS(Data!$Y$3:$Y$491,Data!$G$3:$G$491,A56,Data!$AC$3:$AC$491,H$2,Data!$T$3:$T$491,$A$48)</f>
        <v>0</v>
      </c>
      <c r="I56" s="31">
        <f>SUMIFS(Data!$Y$3:$Y$491,Data!$G$3:$G$491,A56,Data!$AC$3:$AC$491,I$2,Data!$T$3:$T$491,$A$48)</f>
        <v>0</v>
      </c>
      <c r="J56" s="32">
        <f>SUMIFS(Data!$AA$3:$AA$491,Data!$G$3:$G$491,A56,Data!$T$3:$T$491,$A$48)</f>
        <v>0</v>
      </c>
      <c r="L56" s="105">
        <f t="shared" si="10"/>
        <v>0</v>
      </c>
    </row>
    <row r="57" spans="1:12" hidden="1" x14ac:dyDescent="0.2">
      <c r="A57" s="38" t="s">
        <v>85</v>
      </c>
      <c r="B57" s="31">
        <f t="shared" si="9"/>
        <v>0</v>
      </c>
      <c r="C57" s="31">
        <f>COUNTIFS(Data!$G$3:$G$491,A57,Data!$T$3:$T$491,$A$48)</f>
        <v>0</v>
      </c>
      <c r="D57" s="31">
        <f>SUMIFS(Data!$Y$3:$Y$491,Data!$G$3:$G$491,A57,Data!$AC$3:$AC$491,D$2,Data!$T$3:$T$491,$A$48)</f>
        <v>0</v>
      </c>
      <c r="E57" s="31">
        <f>SUMIFS(Data!$Y$3:$Y$491,Data!$G$3:$G$491,A57,Data!$AC$3:$AC$491,E$2,Data!$T$3:$T$491,$A$48)</f>
        <v>0</v>
      </c>
      <c r="F57" s="31">
        <f>SUMIFS(Data!$Y$3:$Y$491,Data!$G$3:$G$491,A57,Data!$AC$3:$AC$491,F$2,Data!$T$3:$T$491,$A$48)</f>
        <v>0</v>
      </c>
      <c r="G57" s="31">
        <f>SUMIFS(Data!$Y$3:$Y$491,Data!$G$3:$G$491,A57,Data!$AC$3:$AC$491,G$2,Data!$T$3:$T$491,$A$48)</f>
        <v>0</v>
      </c>
      <c r="H57" s="31">
        <f>SUMIFS(Data!$Y$3:$Y$491,Data!$G$3:$G$491,A57,Data!$AC$3:$AC$491,H$2,Data!$T$3:$T$491,$A$48)</f>
        <v>0</v>
      </c>
      <c r="I57" s="31">
        <f>SUMIFS(Data!$Y$3:$Y$491,Data!$G$3:$G$491,A57,Data!$AC$3:$AC$491,I$2,Data!$T$3:$T$491,$A$48)</f>
        <v>0</v>
      </c>
      <c r="J57" s="32">
        <f>SUMIFS(Data!$AA$3:$AA$491,Data!$G$3:$G$491,A57,Data!$T$3:$T$491,$A$48)</f>
        <v>0</v>
      </c>
      <c r="L57" s="105">
        <f t="shared" si="10"/>
        <v>0</v>
      </c>
    </row>
    <row r="58" spans="1:12" hidden="1" x14ac:dyDescent="0.2">
      <c r="A58" s="38" t="s">
        <v>790</v>
      </c>
      <c r="B58" s="31">
        <f t="shared" si="9"/>
        <v>0</v>
      </c>
      <c r="C58" s="31">
        <f>COUNTIFS(Data!$G$3:$G$491,A58,Data!$T$3:$T$491,$A$48)</f>
        <v>0</v>
      </c>
      <c r="D58" s="31">
        <f>SUMIFS(Data!$Y$3:$Y$491,Data!$G$3:$G$491,A58,Data!$AC$3:$AC$491,D$2,Data!$T$3:$T$491,$A$48)</f>
        <v>0</v>
      </c>
      <c r="E58" s="31">
        <f>SUMIFS(Data!$Y$3:$Y$491,Data!$G$3:$G$491,A58,Data!$AC$3:$AC$491,E$2,Data!$T$3:$T$491,$A$48)</f>
        <v>0</v>
      </c>
      <c r="F58" s="31">
        <f>SUMIFS(Data!$Y$3:$Y$491,Data!$G$3:$G$491,A58,Data!$AC$3:$AC$491,F$2,Data!$T$3:$T$491,$A$48)</f>
        <v>0</v>
      </c>
      <c r="G58" s="31">
        <f>SUMIFS(Data!$Y$3:$Y$491,Data!$G$3:$G$491,A58,Data!$AC$3:$AC$491,G$2,Data!$T$3:$T$491,$A$48)</f>
        <v>0</v>
      </c>
      <c r="H58" s="31">
        <f>SUMIFS(Data!$Y$3:$Y$491,Data!$G$3:$G$491,A58,Data!$AC$3:$AC$491,H$2,Data!$T$3:$T$491,$A$48)</f>
        <v>0</v>
      </c>
      <c r="I58" s="31">
        <f>SUMIFS(Data!$Y$3:$Y$491,Data!$G$3:$G$491,A58,Data!$AC$3:$AC$491,I$2,Data!$T$3:$T$491,$A$48)</f>
        <v>0</v>
      </c>
      <c r="J58" s="32">
        <f>SUMIFS(Data!$AA$3:$AA$491,Data!$G$3:$G$491,A58,Data!$T$3:$T$491,$A$48)</f>
        <v>0</v>
      </c>
      <c r="L58" s="105">
        <f t="shared" si="10"/>
        <v>0</v>
      </c>
    </row>
    <row r="59" spans="1:12" hidden="1" x14ac:dyDescent="0.2">
      <c r="A59" s="30" t="s">
        <v>455</v>
      </c>
      <c r="B59" s="31">
        <f t="shared" si="9"/>
        <v>0</v>
      </c>
      <c r="C59" s="31">
        <f>COUNTIFS(Data!$G$3:$G$491,A59,Data!$T$3:$T$491,$A$48)</f>
        <v>0</v>
      </c>
      <c r="D59" s="31">
        <f>SUMIFS(Data!$Y$3:$Y$491,Data!$G$3:$G$491,A59,Data!$AC$3:$AC$491,D$2,Data!$T$3:$T$491,$A$48)</f>
        <v>0</v>
      </c>
      <c r="E59" s="31">
        <f>SUMIFS(Data!$Y$3:$Y$491,Data!$G$3:$G$491,A59,Data!$AC$3:$AC$491,E$2,Data!$T$3:$T$491,$A$48)</f>
        <v>0</v>
      </c>
      <c r="F59" s="31">
        <f>SUMIFS(Data!$Y$3:$Y$491,Data!$G$3:$G$491,A59,Data!$AC$3:$AC$491,F$2,Data!$T$3:$T$491,$A$48)</f>
        <v>0</v>
      </c>
      <c r="G59" s="31">
        <f>SUMIFS(Data!$Y$3:$Y$491,Data!$G$3:$G$491,A59,Data!$AC$3:$AC$491,G$2,Data!$T$3:$T$491,$A$48)</f>
        <v>0</v>
      </c>
      <c r="H59" s="31">
        <f>SUMIFS(Data!$Y$3:$Y$491,Data!$G$3:$G$491,A59,Data!$AC$3:$AC$491,H$2,Data!$T$3:$T$491,$A$48)</f>
        <v>0</v>
      </c>
      <c r="I59" s="31">
        <f>SUMIFS(Data!$Y$3:$Y$491,Data!$G$3:$G$491,A59,Data!$AC$3:$AC$491,I$2,Data!$T$3:$T$491,$A$48)</f>
        <v>0</v>
      </c>
      <c r="J59" s="32">
        <f>SUMIFS(Data!$AA$3:$AA$491,Data!$G$3:$G$491,A59,Data!$T$3:$T$491,$A$48)</f>
        <v>0</v>
      </c>
      <c r="L59" s="105">
        <f t="shared" si="10"/>
        <v>0</v>
      </c>
    </row>
    <row r="60" spans="1:12" hidden="1" x14ac:dyDescent="0.2">
      <c r="A60" s="30" t="s">
        <v>636</v>
      </c>
      <c r="B60" s="31">
        <f t="shared" si="9"/>
        <v>0</v>
      </c>
      <c r="C60" s="31">
        <f>COUNTIFS(Data!$G$3:$G$491,A60,Data!$T$3:$T$491,$A$48)</f>
        <v>0</v>
      </c>
      <c r="D60" s="31">
        <f>SUMIFS(Data!$Y$3:$Y$491,Data!$G$3:$G$491,A60,Data!$AC$3:$AC$491,D$2,Data!$T$3:$T$491,$A$48)</f>
        <v>0</v>
      </c>
      <c r="E60" s="31">
        <f>SUMIFS(Data!$Y$3:$Y$491,Data!$G$3:$G$491,A60,Data!$AC$3:$AC$491,E$2,Data!$T$3:$T$491,$A$48)</f>
        <v>0</v>
      </c>
      <c r="F60" s="31">
        <f>SUMIFS(Data!$Y$3:$Y$491,Data!$G$3:$G$491,A60,Data!$AC$3:$AC$491,F$2,Data!$T$3:$T$491,$A$48)</f>
        <v>0</v>
      </c>
      <c r="G60" s="31">
        <f>SUMIFS(Data!$Y$3:$Y$491,Data!$G$3:$G$491,A60,Data!$AC$3:$AC$491,G$2,Data!$T$3:$T$491,$A$48)</f>
        <v>0</v>
      </c>
      <c r="H60" s="31">
        <f>SUMIFS(Data!$Y$3:$Y$491,Data!$G$3:$G$491,A60,Data!$AC$3:$AC$491,H$2,Data!$T$3:$T$491,$A$48)</f>
        <v>0</v>
      </c>
      <c r="I60" s="31">
        <f>SUMIFS(Data!$Y$3:$Y$491,Data!$G$3:$G$491,A60,Data!$AC$3:$AC$491,I$2,Data!$T$3:$T$491,$A$48)</f>
        <v>0</v>
      </c>
      <c r="J60" s="32">
        <f>SUMIFS(Data!$AA$3:$AA$491,Data!$G$3:$G$491,A60,Data!$T$3:$T$491,$A$48)</f>
        <v>0</v>
      </c>
      <c r="L60" s="105">
        <f t="shared" si="10"/>
        <v>0</v>
      </c>
    </row>
    <row r="61" spans="1:12" hidden="1" x14ac:dyDescent="0.2">
      <c r="A61" s="30" t="s">
        <v>3</v>
      </c>
      <c r="B61" s="31">
        <f t="shared" si="9"/>
        <v>0</v>
      </c>
      <c r="C61" s="31">
        <f>COUNTIFS(Data!$G$3:$G$491,A61,Data!$T$3:$T$491,$A$48)</f>
        <v>0</v>
      </c>
      <c r="D61" s="31">
        <f>SUMIFS(Data!$Y$3:$Y$491,Data!$G$3:$G$491,A61,Data!$AC$3:$AC$491,D$2,Data!$T$3:$T$491,$A$48)</f>
        <v>0</v>
      </c>
      <c r="E61" s="31">
        <f>SUMIFS(Data!$Y$3:$Y$491,Data!$G$3:$G$491,A61,Data!$AC$3:$AC$491,E$2,Data!$T$3:$T$491,$A$48)</f>
        <v>0</v>
      </c>
      <c r="F61" s="31">
        <f>SUMIFS(Data!$Y$3:$Y$491,Data!$G$3:$G$491,A61,Data!$AC$3:$AC$491,F$2,Data!$T$3:$T$491,$A$48)</f>
        <v>0</v>
      </c>
      <c r="G61" s="31">
        <f>SUMIFS(Data!$Y$3:$Y$491,Data!$G$3:$G$491,A61,Data!$AC$3:$AC$491,G$2,Data!$T$3:$T$491,$A$48)</f>
        <v>0</v>
      </c>
      <c r="H61" s="31">
        <f>SUMIFS(Data!$Y$3:$Y$491,Data!$G$3:$G$491,A61,Data!$AC$3:$AC$491,H$2,Data!$T$3:$T$491,$A$48)</f>
        <v>0</v>
      </c>
      <c r="I61" s="31">
        <f>SUMIFS(Data!$Y$3:$Y$491,Data!$G$3:$G$491,A61,Data!$AC$3:$AC$491,I$2,Data!$T$3:$T$491,$A$48)</f>
        <v>0</v>
      </c>
      <c r="J61" s="32">
        <f>SUMIFS(Data!$AA$3:$AA$491,Data!$G$3:$G$491,A61,Data!$T$3:$T$491,$A$48)</f>
        <v>0</v>
      </c>
      <c r="L61" s="105">
        <f t="shared" si="10"/>
        <v>0</v>
      </c>
    </row>
    <row r="62" spans="1:12" x14ac:dyDescent="0.2">
      <c r="A62" s="61" t="s">
        <v>909</v>
      </c>
      <c r="B62" s="62">
        <f>SUM(B49:B61)</f>
        <v>1073</v>
      </c>
      <c r="C62" s="62">
        <f t="shared" ref="C62:J62" si="11">SUM(C49:C61)</f>
        <v>8</v>
      </c>
      <c r="D62" s="62">
        <f t="shared" si="11"/>
        <v>1073</v>
      </c>
      <c r="E62" s="62">
        <f t="shared" si="11"/>
        <v>0</v>
      </c>
      <c r="F62" s="62">
        <f t="shared" si="11"/>
        <v>0</v>
      </c>
      <c r="G62" s="62">
        <f t="shared" si="11"/>
        <v>0</v>
      </c>
      <c r="H62" s="62">
        <f t="shared" si="11"/>
        <v>0</v>
      </c>
      <c r="I62" s="62">
        <f t="shared" si="11"/>
        <v>0</v>
      </c>
      <c r="J62" s="63">
        <f t="shared" si="11"/>
        <v>0</v>
      </c>
      <c r="L62" s="105"/>
    </row>
    <row r="63" spans="1:12" x14ac:dyDescent="0.2">
      <c r="L63" s="105"/>
    </row>
    <row r="64" spans="1:12" x14ac:dyDescent="0.2">
      <c r="L64" s="105"/>
    </row>
  </sheetData>
  <sheetProtection selectLockedCells="1"/>
  <autoFilter ref="L1:L62" xr:uid="{518AE82B-FE55-4210-9940-1D55CDD20727}">
    <filterColumn colId="0">
      <filters blank="1">
        <filter val="10015"/>
        <filter val="1862"/>
        <filter val="2154"/>
        <filter val="2895"/>
        <filter val="3185"/>
        <filter val="325"/>
        <filter val="3504"/>
        <filter val="371"/>
        <filter val="431"/>
        <filter val="481"/>
        <filter val="533"/>
        <filter val="633"/>
        <filter val="7422"/>
        <filter val="766"/>
        <filter val="8483"/>
        <filter val="925"/>
        <filter val="986"/>
      </filters>
    </filterColumn>
  </autoFilter>
  <mergeCells count="9">
    <mergeCell ref="A48:C48"/>
    <mergeCell ref="D48:J48"/>
    <mergeCell ref="A1:J1"/>
    <mergeCell ref="A3:C3"/>
    <mergeCell ref="D3:J3"/>
    <mergeCell ref="A18:C18"/>
    <mergeCell ref="D18:J18"/>
    <mergeCell ref="A33:C33"/>
    <mergeCell ref="D33:J33"/>
  </mergeCells>
  <printOptions horizontalCentered="1"/>
  <pageMargins left="0.25" right="0.25" top="0.25" bottom="0.5" header="0" footer="0"/>
  <pageSetup paperSize="5" fitToHeight="999" orientation="landscape" r:id="rId1"/>
  <headerFooter>
    <oddFooter>&amp;C&amp;D</oddFooter>
  </headerFooter>
  <rowBreaks count="1" manualBreakCount="1">
    <brk id="113" max="16383" man="1"/>
  </rowBreaks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E12BF55-8F69-4619-B745-100F29922357}">
          <x14:formula1>
            <xm:f>Lists!$C$2:$C$7</xm:f>
          </x14:formula1>
          <xm:sqref>D2:I2</xm:sqref>
        </x14:dataValidation>
        <x14:dataValidation type="list" allowBlank="1" showInputMessage="1" showErrorMessage="1" xr:uid="{F70E119E-DEAF-42BB-9D6B-26B3AD27B1CB}">
          <x14:formula1>
            <xm:f>Lists!$H$2:$H$6</xm:f>
          </x14:formula1>
          <xm:sqref>A3:C3 A48:C48 A33:C33 A18:C18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B7FE14-B19B-47D5-9714-0811936B482A}">
  <sheetPr codeName="Sheet7"/>
  <dimension ref="A1:A7"/>
  <sheetViews>
    <sheetView workbookViewId="0"/>
  </sheetViews>
  <sheetFormatPr defaultColWidth="9" defaultRowHeight="14.25" x14ac:dyDescent="0.2"/>
  <cols>
    <col min="1" max="1" width="104.625" style="23" customWidth="1"/>
    <col min="2" max="16384" width="9" style="23"/>
  </cols>
  <sheetData>
    <row r="1" spans="1:1" x14ac:dyDescent="0.2">
      <c r="A1" s="23" t="s">
        <v>940</v>
      </c>
    </row>
    <row r="3" spans="1:1" x14ac:dyDescent="0.2">
      <c r="A3" s="27" t="s">
        <v>1410</v>
      </c>
    </row>
    <row r="5" spans="1:1" x14ac:dyDescent="0.2">
      <c r="A5" s="27" t="s">
        <v>972</v>
      </c>
    </row>
    <row r="7" spans="1:1" x14ac:dyDescent="0.2">
      <c r="A7" s="23" t="s">
        <v>939</v>
      </c>
    </row>
  </sheetData>
  <sheetProtection selectLockedCells="1" selectUnlockedCells="1"/>
  <pageMargins left="0.7" right="0.7" top="0.75" bottom="0.75" header="0.3" footer="0.3"/>
  <pageSetup orientation="portrait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AE306-704D-4463-92F0-27BD4C749A3E}">
  <sheetPr codeName="Sheet8"/>
  <dimension ref="A1:C24"/>
  <sheetViews>
    <sheetView zoomScaleNormal="100" workbookViewId="0">
      <pane ySplit="1" topLeftCell="A2" activePane="bottomLeft" state="frozen"/>
      <selection pane="bottomLeft" activeCell="A2" sqref="A2"/>
    </sheetView>
  </sheetViews>
  <sheetFormatPr defaultColWidth="9" defaultRowHeight="14.25" x14ac:dyDescent="0.2"/>
  <cols>
    <col min="1" max="1" width="9" style="23"/>
    <col min="2" max="2" width="79.625" style="24" customWidth="1"/>
    <col min="3" max="3" width="4.125" style="23" customWidth="1"/>
    <col min="4" max="16384" width="9" style="23"/>
  </cols>
  <sheetData>
    <row r="1" spans="1:3" x14ac:dyDescent="0.2">
      <c r="A1" s="23" t="s">
        <v>937</v>
      </c>
    </row>
    <row r="3" spans="1:3" x14ac:dyDescent="0.2">
      <c r="A3" s="25">
        <v>1</v>
      </c>
      <c r="B3" s="26" t="s">
        <v>947</v>
      </c>
    </row>
    <row r="4" spans="1:3" x14ac:dyDescent="0.2">
      <c r="A4" s="25">
        <f>A3+1</f>
        <v>2</v>
      </c>
      <c r="B4" s="26" t="s">
        <v>946</v>
      </c>
    </row>
    <row r="5" spans="1:3" x14ac:dyDescent="0.2">
      <c r="A5" s="25">
        <f>A4+1</f>
        <v>3</v>
      </c>
      <c r="B5" s="28" t="s">
        <v>985</v>
      </c>
    </row>
    <row r="6" spans="1:3" x14ac:dyDescent="0.2">
      <c r="A6" s="25">
        <f>A5+1</f>
        <v>4</v>
      </c>
      <c r="B6" s="28" t="s">
        <v>986</v>
      </c>
    </row>
    <row r="7" spans="1:3" ht="27" customHeight="1" x14ac:dyDescent="0.2">
      <c r="A7" s="178" t="s">
        <v>945</v>
      </c>
      <c r="B7" s="178"/>
      <c r="C7" s="23" t="s">
        <v>152</v>
      </c>
    </row>
    <row r="8" spans="1:3" x14ac:dyDescent="0.2">
      <c r="A8" s="27" t="s">
        <v>973</v>
      </c>
    </row>
    <row r="9" spans="1:3" x14ac:dyDescent="0.2">
      <c r="A9" s="25">
        <f>A6+1</f>
        <v>5</v>
      </c>
      <c r="B9" s="28" t="s">
        <v>975</v>
      </c>
    </row>
    <row r="10" spans="1:3" x14ac:dyDescent="0.2">
      <c r="A10" s="25">
        <f t="shared" ref="A10:A22" si="0">A9+1</f>
        <v>6</v>
      </c>
      <c r="B10" s="28" t="s">
        <v>974</v>
      </c>
    </row>
    <row r="11" spans="1:3" x14ac:dyDescent="0.2">
      <c r="A11" s="25">
        <f t="shared" si="0"/>
        <v>7</v>
      </c>
      <c r="B11" s="28" t="s">
        <v>938</v>
      </c>
    </row>
    <row r="12" spans="1:3" ht="28.5" x14ac:dyDescent="0.2">
      <c r="A12" s="25">
        <f t="shared" si="0"/>
        <v>8</v>
      </c>
      <c r="B12" s="28" t="s">
        <v>976</v>
      </c>
    </row>
    <row r="13" spans="1:3" x14ac:dyDescent="0.2">
      <c r="A13" s="25">
        <f t="shared" si="0"/>
        <v>9</v>
      </c>
      <c r="B13" s="26" t="s">
        <v>944</v>
      </c>
    </row>
    <row r="14" spans="1:3" ht="28.5" x14ac:dyDescent="0.2">
      <c r="A14" s="25">
        <f t="shared" si="0"/>
        <v>10</v>
      </c>
      <c r="B14" s="26" t="s">
        <v>943</v>
      </c>
    </row>
    <row r="15" spans="1:3" ht="28.5" x14ac:dyDescent="0.2">
      <c r="A15" s="25">
        <f t="shared" si="0"/>
        <v>11</v>
      </c>
      <c r="B15" s="28" t="s">
        <v>979</v>
      </c>
    </row>
    <row r="16" spans="1:3" x14ac:dyDescent="0.2">
      <c r="A16" s="25">
        <f t="shared" si="0"/>
        <v>12</v>
      </c>
      <c r="B16" s="28" t="s">
        <v>980</v>
      </c>
    </row>
    <row r="17" spans="1:2" x14ac:dyDescent="0.2">
      <c r="A17" s="25">
        <f t="shared" si="0"/>
        <v>13</v>
      </c>
      <c r="B17" s="26" t="s">
        <v>942</v>
      </c>
    </row>
    <row r="18" spans="1:2" x14ac:dyDescent="0.2">
      <c r="A18" s="25">
        <f t="shared" si="0"/>
        <v>14</v>
      </c>
      <c r="B18" s="26" t="s">
        <v>941</v>
      </c>
    </row>
    <row r="19" spans="1:2" x14ac:dyDescent="0.2">
      <c r="A19" s="25">
        <f t="shared" si="0"/>
        <v>15</v>
      </c>
      <c r="B19" s="28" t="s">
        <v>977</v>
      </c>
    </row>
    <row r="20" spans="1:2" x14ac:dyDescent="0.2">
      <c r="A20" s="25">
        <f t="shared" si="0"/>
        <v>16</v>
      </c>
      <c r="B20" s="28" t="s">
        <v>981</v>
      </c>
    </row>
    <row r="21" spans="1:2" x14ac:dyDescent="0.2">
      <c r="A21" s="25">
        <f t="shared" si="0"/>
        <v>17</v>
      </c>
      <c r="B21" s="28" t="s">
        <v>978</v>
      </c>
    </row>
    <row r="22" spans="1:2" x14ac:dyDescent="0.2">
      <c r="A22" s="25">
        <f t="shared" si="0"/>
        <v>18</v>
      </c>
      <c r="B22" s="28" t="s">
        <v>982</v>
      </c>
    </row>
    <row r="23" spans="1:2" x14ac:dyDescent="0.2">
      <c r="A23" s="25">
        <f>A22+1</f>
        <v>19</v>
      </c>
      <c r="B23" s="28" t="s">
        <v>983</v>
      </c>
    </row>
    <row r="24" spans="1:2" x14ac:dyDescent="0.2">
      <c r="A24" s="25">
        <f>A23+1</f>
        <v>20</v>
      </c>
      <c r="B24" s="28" t="s">
        <v>984</v>
      </c>
    </row>
  </sheetData>
  <sheetProtection selectLockedCells="1" selectUnlockedCells="1"/>
  <mergeCells count="1">
    <mergeCell ref="A7:B7"/>
  </mergeCells>
  <pageMargins left="0.7" right="0.7" top="0.75" bottom="0.75" header="0.3" footer="0.3"/>
  <pageSetup scale="94" orientation="portrait" horizontalDpi="1200" verticalDpi="1200" r:id="rId1"/>
  <colBreaks count="1" manualBreakCount="1">
    <brk id="2" max="39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AD7187D7B6B04FA68076F109896E91" ma:contentTypeVersion="11" ma:contentTypeDescription="Create a new document." ma:contentTypeScope="" ma:versionID="6cf2ed61d452187c29e297ff3fb6d4c6">
  <xsd:schema xmlns:xsd="http://www.w3.org/2001/XMLSchema" xmlns:xs="http://www.w3.org/2001/XMLSchema" xmlns:p="http://schemas.microsoft.com/office/2006/metadata/properties" xmlns:ns3="c370b538-15d8-4798-8d8b-aab43364a347" targetNamespace="http://schemas.microsoft.com/office/2006/metadata/properties" ma:root="true" ma:fieldsID="76d9ff791e0f73d58a44e1fe16dfa6c2" ns3:_="">
    <xsd:import namespace="c370b538-15d8-4798-8d8b-aab43364a34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70b538-15d8-4798-8d8b-aab43364a3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266D2F7-13FF-4893-9270-81117AB519F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A0AC5A-D68F-4CEB-8FAF-437C53B0E4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70b538-15d8-4798-8d8b-aab43364a3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14EB792-FF48-4950-87BF-3675CA33528F}">
  <ds:schemaRefs>
    <ds:schemaRef ds:uri="http://www.w3.org/XML/1998/namespace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purl.org/dc/dcmitype/"/>
    <ds:schemaRef ds:uri="c370b538-15d8-4798-8d8b-aab43364a347"/>
    <ds:schemaRef ds:uri="http://schemas.microsoft.com/office/2006/metadata/properties"/>
    <ds:schemaRef ds:uri="http://purl.org/dc/terms/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6</vt:i4>
      </vt:variant>
    </vt:vector>
  </HeadingPairs>
  <TitlesOfParts>
    <vt:vector size="17" baseType="lpstr">
      <vt:lpstr>Data</vt:lpstr>
      <vt:lpstr>Lists</vt:lpstr>
      <vt:lpstr>Supervisors</vt:lpstr>
      <vt:lpstr>Prop Data for Print</vt:lpstr>
      <vt:lpstr>Print by RM</vt:lpstr>
      <vt:lpstr>Counts</vt:lpstr>
      <vt:lpstr>VP Summary</vt:lpstr>
      <vt:lpstr>RM Summary</vt:lpstr>
      <vt:lpstr>PM Summary</vt:lpstr>
      <vt:lpstr>Notes &amp; Hints</vt:lpstr>
      <vt:lpstr>How To</vt:lpstr>
      <vt:lpstr>Counts!Print_Area</vt:lpstr>
      <vt:lpstr>'PM Summary'!Print_Area</vt:lpstr>
      <vt:lpstr>'RM Summary'!Print_Area</vt:lpstr>
      <vt:lpstr>'VP Summary'!Print_Area</vt:lpstr>
      <vt:lpstr>'Print by RM'!Print_Titles</vt:lpstr>
      <vt:lpstr>'RM Summary'!Print_Titles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Kelley Stevens</dc:creator>
  <cp:lastModifiedBy>Jaime Dabbs-Ball</cp:lastModifiedBy>
  <cp:lastPrinted>2026-02-17T19:51:20Z</cp:lastPrinted>
  <dcterms:created xsi:type="dcterms:W3CDTF">2021-07-31T14:44:38Z</dcterms:created>
  <dcterms:modified xsi:type="dcterms:W3CDTF">2026-02-17T19:51:24Z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0x01010028AD7187D7B6B04FA68076F109896E91</vt:lpwstr>
  </property>
</Properties>
</file>